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15" windowHeight="10560" tabRatio="984" firstSheet="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<sst xmlns="http://schemas.openxmlformats.org/spreadsheetml/2006/main" count="1073" uniqueCount="877">
  <si>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</si>
  <si>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</si>
  <si>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</si>
  <si>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</si>
  <si>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</si>
  <si>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</si>
  <si>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</si>
  <si>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</si>
  <si>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</si>
  <si>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</si>
  <si>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</si>
  <si>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</si>
  <si>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</si>
  <si>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</si>
  <si>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</si>
  <si>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</si>
  <si>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</si>
  <si>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</si>
  <si>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</si>
  <si>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</si>
  <si>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</si>
  <si>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</si>
  <si>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</si>
  <si>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</si>
  <si>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</si>
  <si>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</si>
  <si>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</si>
  <si>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</si>
  <si>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</si>
  <si>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</si>
  <si>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</si>
  <si>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</si>
  <si>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</si>
  <si>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</si>
  <si>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</si>
  <si>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</si>
  <si>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</si>
  <si>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</si>
  <si>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</si>
  <si>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</si>
  <si>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</si>
  <si>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</si>
  <si>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</si>
  <si>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</si>
  <si>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</si>
  <si>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</si>
  <si>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</si>
  <si>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</si>
  <si>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</si>
  <si>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</si>
  <si>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</si>
  <si>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</si>
  <si>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</si>
  <si>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</si>
  <si>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</si>
  <si>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</si>
  <si>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</si>
  <si>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</si>
  <si>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</si>
  <si>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</si>
  <si>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</si>
  <si>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</si>
  <si>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</si>
  <si>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</si>
  <si>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</si>
  <si>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</si>
  <si>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</si>
  <si>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</si>
  <si>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</si>
  <si>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</si>
  <si>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</si>
  <si>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</si>
  <si>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</si>
  <si>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</si>
  <si>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</si>
  <si>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</si>
  <si>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</si>
  <si>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</si>
  <si>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</si>
  <si>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</si>
  <si>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</si>
  <si>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</si>
  <si>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</si>
  <si>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</si>
  <si>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</si>
  <si>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</si>
  <si>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</si>
  <si>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</si>
  <si>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</si>
  <si>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</si>
  <si>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</si>
  <si>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</si>
  <si>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</si>
  <si>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</si>
  <si>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</si>
  <si>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</si>
  <si>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</si>
  <si>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</si>
  <si>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</si>
  <si>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</si>
  <si>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</si>
  <si>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</si>
  <si>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</si>
  <si>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</si>
  <si>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</si>
  <si>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</si>
  <si>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</si>
  <si>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</si>
  <si>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</si>
  <si>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</si>
  <si>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</si>
  <si>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</si>
  <si>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</si>
  <si>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</si>
  <si>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</si>
  <si>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</si>
  <si>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</si>
  <si>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</si>
  <si>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</si>
  <si>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</si>
  <si>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</si>
  <si>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</si>
  <si>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</si>
  <si>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</si>
  <si>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</si>
  <si>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</si>
  <si>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</si>
  <si>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</si>
  <si>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</si>
  <si>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</si>
  <si>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</si>
  <si>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</si>
  <si>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</si>
  <si>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</si>
  <si>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</si>
  <si>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</si>
  <si>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</si>
  <si>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</si>
  <si>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</si>
  <si>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</si>
  <si>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</si>
  <si>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</si>
  <si>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</si>
  <si>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</si>
  <si>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</si>
  <si>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</si>
  <si>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</si>
  <si>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</si>
  <si>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</si>
  <si>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</si>
  <si>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</si>
  <si>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</si>
  <si>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</si>
  <si>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</si>
  <si>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</si>
  <si>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</si>
  <si>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</si>
  <si>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</si>
  <si>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</si>
  <si>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</si>
  <si>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</si>
  <si>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</si>
  <si>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</si>
  <si>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</si>
  <si>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</si>
  <si>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</si>
  <si>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</si>
  <si>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</si>
  <si>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</si>
  <si>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</si>
  <si>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</si>
  <si>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</si>
  <si>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</si>
  <si>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</si>
  <si>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</si>
  <si>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</si>
  <si>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</si>
  <si>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</si>
  <si>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</si>
  <si>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</si>
  <si>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</si>
  <si>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</si>
  <si>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</si>
  <si>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</si>
  <si>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</si>
  <si>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</si>
  <si>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</si>
  <si>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</si>
  <si>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</si>
  <si>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</si>
  <si>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</si>
  <si>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</si>
  <si>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</si>
  <si>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</si>
  <si>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</si>
  <si>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</si>
  <si>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</si>
  <si>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</si>
  <si>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</si>
  <si>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</si>
  <si>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</si>
  <si>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</si>
  <si>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</si>
  <si>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</si>
  <si>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</si>
  <si>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</si>
  <si>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</si>
  <si>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</si>
  <si>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</si>
  <si>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</si>
  <si>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</si>
  <si>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</si>
  <si>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</si>
  <si>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</si>
  <si>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</si>
  <si>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</si>
  <si>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</si>
  <si>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</si>
  <si>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</si>
  <si>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</si>
  <si>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</si>
  <si>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</si>
  <si>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</si>
  <si>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</si>
  <si>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</si>
  <si>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</si>
  <si>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</si>
  <si>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</si>
  <si>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</si>
  <si>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</si>
  <si>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</si>
  <si>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</si>
  <si>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</si>
  <si>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</si>
  <si>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</si>
  <si>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</si>
  <si>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</si>
  <si>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</si>
  <si>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</si>
  <si>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</si>
  <si>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</si>
  <si>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</si>
  <si>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</si>
  <si>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</si>
  <si>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</si>
  <si>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</si>
  <si>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</si>
  <si>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</si>
  <si>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</si>
  <si>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</si>
  <si>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</si>
  <si>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</si>
  <si>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</si>
  <si>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</si>
  <si>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</si>
  <si>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</si>
  <si>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</si>
  <si>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</si>
  <si>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</si>
  <si>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</si>
  <si>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</si>
  <si>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</si>
  <si>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</si>
  <si>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</si>
  <si>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</si>
  <si>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</si>
  <si>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</si>
  <si>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</si>
  <si>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</si>
  <si>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</si>
  <si>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</si>
  <si>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</si>
  <si>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</si>
  <si>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</si>
  <si>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</si>
  <si>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</si>
  <si>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</si>
  <si>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</si>
  <si>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</si>
  <si>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</si>
  <si>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</si>
  <si>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</si>
  <si>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</si>
  <si>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</si>
  <si>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</si>
  <si>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</si>
  <si>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</si>
  <si>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</si>
  <si>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</si>
  <si>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</si>
  <si>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</si>
  <si>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</si>
  <si>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</si>
  <si>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</si>
  <si>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</si>
  <si>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</si>
  <si>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</si>
  <si>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</si>
  <si>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</si>
  <si>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</si>
  <si>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</si>
  <si>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</si>
  <si>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</si>
  <si>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</si>
  <si>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</si>
  <si>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</si>
  <si>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</si>
  <si>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</si>
  <si>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</si>
  <si>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</si>
  <si>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</si>
  <si>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</si>
  <si>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</si>
  <si>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</si>
  <si>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</si>
  <si>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</si>
  <si>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</si>
  <si>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</si>
  <si>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</si>
  <si>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</si>
  <si>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</si>
  <si>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</si>
  <si>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</si>
  <si>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</si>
  <si>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</si>
  <si>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</si>
  <si>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</si>
  <si>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</si>
  <si>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</si>
  <si>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</si>
  <si>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</si>
  <si>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</si>
  <si>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</si>
  <si>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</si>
  <si>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</si>
  <si>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</si>
  <si>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</si>
  <si>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</si>
  <si>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</si>
  <si>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</si>
  <si>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</si>
  <si>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</si>
  <si>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</si>
  <si>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</si>
  <si>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</si>
  <si>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</si>
  <si>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</si>
  <si>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</si>
  <si>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</si>
  <si>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</si>
  <si>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</si>
  <si>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</si>
  <si>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</si>
  <si>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</si>
  <si>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</si>
  <si>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</si>
  <si>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</si>
  <si>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</si>
  <si>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</si>
  <si>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</si>
  <si>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</si>
  <si>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</si>
  <si>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</si>
  <si>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</si>
  <si>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</si>
  <si>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</si>
  <si>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</si>
  <si>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</si>
  <si>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</si>
  <si>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</si>
  <si>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</si>
  <si>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</si>
  <si>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</si>
  <si>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</si>
  <si>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</si>
  <si>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</si>
  <si>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</si>
  <si>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</si>
  <si>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</si>
  <si>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</si>
  <si>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</si>
  <si>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</si>
  <si>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</si>
  <si>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</si>
  <si>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</si>
  <si>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</si>
  <si>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</si>
  <si>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</si>
  <si>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</si>
  <si>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</si>
  <si>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</si>
  <si>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</si>
  <si>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</si>
  <si>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</si>
  <si>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</si>
  <si>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</si>
  <si>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</si>
  <si>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</si>
  <si>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</si>
  <si>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</si>
  <si>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</si>
  <si>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</si>
  <si>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</si>
  <si>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</si>
  <si>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</si>
  <si>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</si>
  <si>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</si>
  <si>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</si>
  <si>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</si>
  <si>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</si>
  <si>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</si>
  <si>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</si>
  <si>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</si>
  <si>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</si>
  <si>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</si>
  <si>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</si>
  <si>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</si>
  <si>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</si>
  <si>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</si>
  <si>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</si>
  <si>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</si>
  <si>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</si>
  <si>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</si>
  <si>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</si>
  <si>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</si>
  <si>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</si>
  <si>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</si>
  <si>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</si>
  <si>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</si>
  <si>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</si>
  <si>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</si>
  <si>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</si>
  <si>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</si>
  <si>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</si>
  <si>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</si>
  <si>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</si>
  <si>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</si>
  <si>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</si>
  <si>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</si>
  <si>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</si>
  <si>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</si>
  <si>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</si>
  <si>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</si>
  <si>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</si>
  <si>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</si>
  <si>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</si>
  <si>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</si>
  <si>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</si>
  <si>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</si>
  <si>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</si>
  <si>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</si>
  <si>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</si>
  <si>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</si>
  <si>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</si>
  <si>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</si>
  <si>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</si>
  <si>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</si>
  <si>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</si>
  <si>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</si>
  <si>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</si>
  <si>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</si>
  <si>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</si>
  <si>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</si>
  <si>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</si>
  <si>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</si>
  <si>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</si>
  <si>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</si>
  <si>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</si>
  <si>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</si>
  <si>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</si>
  <si>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</si>
  <si>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</si>
  <si>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</si>
  <si>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</si>
  <si>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</si>
  <si>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</si>
  <si>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</si>
  <si>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</si>
  <si>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</si>
  <si>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</si>
  <si>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</si>
  <si>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</si>
  <si>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</si>
  <si>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</si>
  <si>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</si>
  <si>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</si>
  <si>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</si>
  <si>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</si>
  <si>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</si>
  <si>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</si>
  <si>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</si>
  <si>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</si>
  <si>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</si>
  <si>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</si>
  <si>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</si>
  <si>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</si>
  <si>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</si>
  <si>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</si>
  <si>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</si>
  <si>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</si>
  <si>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</si>
  <si>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</si>
  <si>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</si>
  <si>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</si>
  <si>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</si>
  <si>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</si>
  <si>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</si>
  <si>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</si>
  <si>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</si>
  <si>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</si>
  <si>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</si>
  <si>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</si>
  <si>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</si>
  <si>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</si>
  <si>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</si>
  <si>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</si>
  <si>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</si>
  <si>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</si>
  <si>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</si>
  <si>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</si>
  <si>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</si>
  <si>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</si>
  <si>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</si>
  <si>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</si>
  <si>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</si>
  <si>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</si>
  <si>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</si>
  <si>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</si>
  <si>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</si>
  <si>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</si>
  <si>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</si>
  <si>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</si>
  <si>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</si>
  <si>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</si>
  <si>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</si>
  <si>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</si>
  <si>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</si>
  <si>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</si>
  <si>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</si>
  <si>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</si>
  <si>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</si>
  <si>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</si>
  <si>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</si>
  <si>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</si>
  <si>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</si>
  <si>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</si>
  <si>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</si>
  <si>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</si>
  <si>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</si>
  <si>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</si>
  <si>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</si>
  <si>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</si>
  <si>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</si>
  <si>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</si>
  <si>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</si>
  <si>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</si>
  <si>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</si>
  <si>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</si>
  <si>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</si>
  <si>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</si>
  <si>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</si>
  <si>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</si>
  <si>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</si>
  <si>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</si>
  <si>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</si>
  <si>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</si>
  <si>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</si>
  <si>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</si>
  <si>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</si>
  <si>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</si>
  <si>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</si>
  <si>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</si>
  <si>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</si>
  <si>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</si>
  <si>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</si>
  <si>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</si>
  <si>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</si>
  <si>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</si>
  <si>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</si>
  <si>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</si>
  <si>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</si>
  <si>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</si>
  <si>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</si>
  <si>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</si>
  <si>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</si>
  <si>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</si>
  <si>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</si>
  <si>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</si>
  <si>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</si>
  <si>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</si>
  <si>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</si>
  <si>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</si>
  <si>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</si>
  <si>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</si>
  <si>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</si>
  <si>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</si>
  <si>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</si>
  <si>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</si>
  <si>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</si>
  <si>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</si>
  <si>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</si>
  <si>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</si>
  <si>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</si>
  <si>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</si>
  <si>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</si>
  <si>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</si>
  <si>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</si>
  <si>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</si>
  <si>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</si>
  <si>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</si>
  <si>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</si>
  <si>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</si>
  <si>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</si>
  <si>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</si>
  <si>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</si>
  <si>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</si>
  <si>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</si>
  <si>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</si>
  <si>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</si>
  <si>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</si>
  <si>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</si>
  <si>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</si>
  <si>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</si>
  <si>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</si>
  <si>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</si>
  <si>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</si>
  <si>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</si>
  <si>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</si>
  <si>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</si>
  <si>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</si>
  <si>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</si>
  <si>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</si>
  <si>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</si>
  <si>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</si>
  <si>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</si>
  <si>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</si>
  <si>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</si>
  <si>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</si>
  <si>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</si>
  <si>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</si>
  <si>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</si>
  <si>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</si>
  <si>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</si>
  <si>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</si>
  <si>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</si>
  <si>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</si>
  <si>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</si>
  <si>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</si>
  <si>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</si>
  <si>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</si>
  <si>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</si>
  <si>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</si>
  <si>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</si>
  <si>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</si>
  <si>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</si>
  <si>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</si>
  <si>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</si>
  <si>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</si>
  <si>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</si>
  <si>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</si>
  <si>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</si>
  <si>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</si>
  <si>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</si>
  <si>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</si>
  <si>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</si>
  <si>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</si>
  <si>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</si>
  <si>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</si>
  <si>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</si>
  <si>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</si>
  <si>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</si>
  <si>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</si>
  <si>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</si>
  <si>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</si>
  <si>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</si>
  <si>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</si>
  <si>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</si>
  <si>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</si>
  <si>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</si>
  <si>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</si>
  <si>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</si>
  <si>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</si>
  <si>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</si>
  <si>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</si>
  <si>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</si>
  <si>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</si>
  <si>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</si>
  <si>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</si>
  <si>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</si>
  <si>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</si>
  <si>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</si>
  <si>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</si>
  <si>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</si>
  <si>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</si>
  <si>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</si>
  <si>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</si>
  <si>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</si>
  <si>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</si>
  <si>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</si>
  <si>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</si>
  <si>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</si>
  <si>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</si>
  <si>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</si>
  <si>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</si>
  <si>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</si>
  <si>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</si>
  <si>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</si>
  <si>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</si>
  <si>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</si>
  <si>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</si>
  <si>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</si>
  <si>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</si>
  <si>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</si>
  <si>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</si>
  <si>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</si>
  <si>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</si>
  <si>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</si>
  <si>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</si>
  <si>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</si>
  <si>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</si>
  <si>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</si>
  <si>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</si>
  <si>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</si>
  <si>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</si>
  <si>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</si>
  <si>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</si>
  <si>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</si>
  <si>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</si>
  <si>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</si>
  <si>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</si>
  <si>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</si>
  <si>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</si>
  <si>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</si>
  <si>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</si>
  <si>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</si>
  <si>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</si>
  <si>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</si>
  <si>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</si>
  <si>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</si>
  <si>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</si>
  <si>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</si>
  <si>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</si>
  <si>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</si>
  <si>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</si>
  <si>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</si>
  <si>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</si>
  <si>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</si>
  <si>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</si>
  <si>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</si>
  <si>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</si>
  <si>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</si>
  <si>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</si>
  <si>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</si>
  <si>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</si>
  <si>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</si>
  <si>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</si>
  <si>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</si>
  <si>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</si>
  <si>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</si>
  <si>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</si>
  <si>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</si>
  <si>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</si>
  <si>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</si>
  <si>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</si>
  <si>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</si>
  <si>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</si>
  <si>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</si>
  <si>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</si>
  <si>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</si>
  <si>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</si>
  <si>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</si>
  <si>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</si>
  <si>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</si>
  <si>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</si>
  <si>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</si>
  <si>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</si>
  <si>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</si>
  <si>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</si>
  <si>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</si>
  <si>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</si>
  <si>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</si>
  <si>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</si>
  <si>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</si>
  <si>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</si>
  <si>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</si>
  <si>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</si>
  <si>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</si>
  <si>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</si>
  <si>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</si>
  <si>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</si>
  <si>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</si>
  <si>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</si>
  <si>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</si>
  <si>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</si>
  <si>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</si>
  <si>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</si>
  <si>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</si>
  <si>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</si>
  <si>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</si>
  <si>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</si>
  <si>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</si>
  <si>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</si>
  <si>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</si>
  <si>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</si>
  <si>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</si>
  <si>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</si>
  <si>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</si>
  <si>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</si>
  <si>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</si>
  <si>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</si>
  <si>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</si>
  <si>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</si>
  <si>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</si>
  <si>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</si>
  <si>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</si>
  <si>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</si>
  <si>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</si>
  <si>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</si>
  <si>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</si>
  <si>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</si>
  <si>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</si>
  <si>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</si>
  <si>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</si>
  <si>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</si>
  <si>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</si>
  <si>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</si>
  <si>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</si>
  <si>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</si>
  <si>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</si>
  <si>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</si>
  <si>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</si>
  <si>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</si>
  <si>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</si>
  <si>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</si>
  <si>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</si>
  <si>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</si>
  <si>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</si>
  <si>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</si>
  <si>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</si>
  <si>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</si>
  <si>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</si>
  <si>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</si>
  <si>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</si>
  <si>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</si>
  <si>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</si>
  <si>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</si>
  <si>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</si>
  <si>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</si>
  <si>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</si>
  <si>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</si>
  <si>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</si>
  <si>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</si>
  <si>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</si>
  <si>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</si>
  <si>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</si>
  <si>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</si>
  <si>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</si>
  <si>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</si>
  <si>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</si>
  <si>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</si>
  <si>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</si>
  <si>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Сирма Груп Холдинг АД</t>
  </si>
  <si>
    <t>неконсолидиран</t>
  </si>
  <si>
    <t>01.01.2015-31.12.2015</t>
  </si>
  <si>
    <t>Николай Яцино</t>
  </si>
  <si>
    <t>Цветан Алексиев</t>
  </si>
  <si>
    <t>1. Сирма Ай Ти Ти АД</t>
  </si>
  <si>
    <t>2. Онтотекст АД</t>
  </si>
  <si>
    <t>3. Сирма Солюшънс АД</t>
  </si>
  <si>
    <t>4. ЕнгВю Системс София АД</t>
  </si>
  <si>
    <t>1. Е Дом Мениджмънт ООД</t>
  </si>
  <si>
    <t>1. GMG Systems Inc.</t>
  </si>
  <si>
    <t>Дата на съставяне: 22.02.2016</t>
  </si>
  <si>
    <t xml:space="preserve">Дата на съставяне: 22.02.2016                                       </t>
  </si>
  <si>
    <t xml:space="preserve">Дата  на съставяне: 22.02.2016                                                                                                                            </t>
  </si>
  <si>
    <t xml:space="preserve">Дата на съставяне: 22.02.2016                    </t>
  </si>
  <si>
    <r>
      <t xml:space="preserve">Дата на съставяне: </t>
    </r>
    <r>
      <rPr>
        <sz val="10"/>
        <rFont val="Times New Roman"/>
        <family val="1"/>
      </rPr>
      <t>22.02.2016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</si>
</sst>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9" fillId="0" borderId="0" xfId="64" applyFont="1" applyBorder="1" applyAlignment="1" applyProtection="1">
      <alignment horizontal="left" vertical="top"/>
      <protection locked="0"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1" fillId="0" borderId="0" xfId="67" applyFont="1" applyAlignment="1">
      <alignment horizontal="centerContinuous" wrapText="1"/>
      <protection/>
    </xf>
    <xf numFmtId="0" fontId="13" fillId="0" borderId="0" xfId="67" applyFont="1">
      <alignment/>
      <protection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7" applyFont="1" applyAlignment="1">
      <alignment/>
      <protection/>
    </xf>
    <xf numFmtId="0" fontId="13" fillId="0" borderId="0" xfId="67" applyFont="1" applyAlignment="1">
      <alignment/>
      <protection/>
    </xf>
    <xf numFmtId="0" fontId="11" fillId="0" borderId="0" xfId="67" applyFont="1">
      <alignment/>
      <protection/>
    </xf>
    <xf numFmtId="0" fontId="11" fillId="0" borderId="0" xfId="65" applyFont="1" applyAlignment="1">
      <alignment wrapText="1"/>
      <protection/>
    </xf>
    <xf numFmtId="0" fontId="11" fillId="0" borderId="0" xfId="65" applyFont="1" applyAlignment="1">
      <alignment horizontal="right" wrapText="1"/>
      <protection/>
    </xf>
    <xf numFmtId="0" fontId="11" fillId="0" borderId="10" xfId="67" applyFont="1" applyBorder="1" applyAlignment="1">
      <alignment horizontal="center" vertical="center" wrapText="1"/>
      <protection/>
    </xf>
    <xf numFmtId="0" fontId="11" fillId="0" borderId="1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Border="1" applyAlignment="1">
      <alignment vertical="center" wrapText="1"/>
      <protection/>
    </xf>
    <xf numFmtId="0" fontId="12" fillId="0" borderId="0" xfId="67" applyFont="1" applyBorder="1">
      <alignment/>
      <protection/>
    </xf>
    <xf numFmtId="0" fontId="10" fillId="0" borderId="0" xfId="67" applyFont="1">
      <alignment/>
      <protection/>
    </xf>
    <xf numFmtId="0" fontId="12" fillId="0" borderId="10" xfId="67" applyFont="1" applyBorder="1" applyAlignment="1">
      <alignment vertical="center" wrapText="1"/>
      <protection/>
    </xf>
    <xf numFmtId="0" fontId="12" fillId="0" borderId="10" xfId="67" applyFont="1" applyBorder="1" applyAlignment="1">
      <alignment wrapText="1"/>
      <protection/>
    </xf>
    <xf numFmtId="3" fontId="12" fillId="0" borderId="0" xfId="67" applyNumberFormat="1" applyFont="1" applyBorder="1" applyAlignment="1" applyProtection="1">
      <alignment vertical="center"/>
      <protection locked="0"/>
    </xf>
    <xf numFmtId="0" fontId="11" fillId="0" borderId="0" xfId="67" applyFont="1" applyBorder="1" applyProtection="1">
      <alignment/>
      <protection locked="0"/>
    </xf>
    <xf numFmtId="0" fontId="10" fillId="0" borderId="0" xfId="67" applyFont="1" applyAlignment="1">
      <alignment wrapText="1"/>
      <protection/>
    </xf>
    <xf numFmtId="0" fontId="10" fillId="0" borderId="0" xfId="67" applyFont="1" applyBorder="1">
      <alignment/>
      <protection/>
    </xf>
    <xf numFmtId="0" fontId="10" fillId="0" borderId="0" xfId="66" applyFont="1">
      <alignment/>
      <protection/>
    </xf>
    <xf numFmtId="0" fontId="12" fillId="0" borderId="0" xfId="66" applyFont="1" applyBorder="1" applyAlignment="1" applyProtection="1">
      <alignment horizontal="centerContinuous"/>
      <protection locked="0"/>
    </xf>
    <xf numFmtId="0" fontId="10" fillId="0" borderId="0" xfId="66" applyFont="1" applyBorder="1" applyAlignment="1">
      <alignment wrapText="1"/>
      <protection/>
    </xf>
    <xf numFmtId="0" fontId="10" fillId="0" borderId="0" xfId="66" applyFont="1" applyBorder="1">
      <alignment/>
      <protection/>
    </xf>
    <xf numFmtId="0" fontId="18" fillId="0" borderId="0" xfId="66" applyFont="1" applyBorder="1" applyAlignment="1">
      <alignment vertical="center" wrapText="1"/>
      <protection/>
    </xf>
    <xf numFmtId="0" fontId="10" fillId="0" borderId="0" xfId="66" applyFont="1" applyAlignment="1">
      <alignment wrapText="1"/>
      <protection/>
    </xf>
    <xf numFmtId="49" fontId="11" fillId="0" borderId="11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vertical="center" wrapText="1"/>
      <protection/>
    </xf>
    <xf numFmtId="49" fontId="11" fillId="0" borderId="0" xfId="67" applyNumberFormat="1" applyFont="1" applyAlignment="1">
      <alignment horizontal="center" wrapText="1"/>
      <protection/>
    </xf>
    <xf numFmtId="49" fontId="12" fillId="0" borderId="10" xfId="67" applyNumberFormat="1" applyFont="1" applyBorder="1" applyAlignment="1">
      <alignment horizontal="center" wrapText="1"/>
      <protection/>
    </xf>
    <xf numFmtId="49" fontId="11" fillId="0" borderId="0" xfId="67" applyNumberFormat="1" applyFont="1" applyBorder="1" applyAlignment="1" applyProtection="1">
      <alignment horizontal="center" wrapText="1"/>
      <protection locked="0"/>
    </xf>
    <xf numFmtId="49" fontId="10" fillId="0" borderId="0" xfId="67" applyNumberFormat="1" applyFont="1" applyAlignment="1">
      <alignment horizontal="center" wrapText="1"/>
      <protection/>
    </xf>
    <xf numFmtId="49" fontId="12" fillId="33" borderId="10" xfId="67" applyNumberFormat="1" applyFont="1" applyFill="1" applyBorder="1" applyAlignment="1">
      <alignment horizontal="center" vertical="center" wrapText="1"/>
      <protection/>
    </xf>
    <xf numFmtId="0" fontId="11" fillId="0" borderId="0" xfId="64" applyFont="1" applyFill="1" applyBorder="1" applyAlignment="1" applyProtection="1">
      <alignment vertical="top" wrapText="1"/>
      <protection locked="0"/>
    </xf>
    <xf numFmtId="49" fontId="11" fillId="0" borderId="12" xfId="67" applyNumberFormat="1" applyFont="1" applyBorder="1" applyAlignment="1">
      <alignment horizontal="center" vertical="center" wrapText="1"/>
      <protection/>
    </xf>
    <xf numFmtId="0" fontId="12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12" fillId="0" borderId="0" xfId="62" applyFont="1" applyAlignment="1">
      <alignment horizontal="center"/>
      <protection/>
    </xf>
    <xf numFmtId="0" fontId="20" fillId="0" borderId="0" xfId="63" applyFont="1" applyBorder="1">
      <alignment/>
      <protection/>
    </xf>
    <xf numFmtId="49" fontId="20" fillId="0" borderId="0" xfId="63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3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19" fillId="0" borderId="0" xfId="63" applyFont="1" applyAlignment="1">
      <alignment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3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1" fontId="12" fillId="36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Border="1" applyProtection="1">
      <alignment/>
      <protection/>
    </xf>
    <xf numFmtId="1" fontId="10" fillId="34" borderId="10" xfId="66" applyNumberFormat="1" applyFont="1" applyFill="1" applyBorder="1" applyProtection="1">
      <alignment/>
      <protection locked="0"/>
    </xf>
    <xf numFmtId="0" fontId="10" fillId="0" borderId="10" xfId="66" applyFont="1" applyBorder="1" applyProtection="1">
      <alignment/>
      <protection/>
    </xf>
    <xf numFmtId="1" fontId="10" fillId="36" borderId="10" xfId="66" applyNumberFormat="1" applyFont="1" applyFill="1" applyBorder="1" applyProtection="1">
      <alignment/>
      <protection locked="0"/>
    </xf>
    <xf numFmtId="3" fontId="10" fillId="0" borderId="10" xfId="66" applyNumberFormat="1" applyFont="1" applyBorder="1" applyProtection="1">
      <alignment/>
      <protection/>
    </xf>
    <xf numFmtId="3" fontId="10" fillId="0" borderId="10" xfId="66" applyNumberFormat="1" applyFont="1" applyFill="1" applyBorder="1" applyProtection="1">
      <alignment/>
      <protection/>
    </xf>
    <xf numFmtId="1" fontId="12" fillId="35" borderId="10" xfId="65" applyNumberFormat="1" applyFont="1" applyFill="1" applyBorder="1" applyAlignment="1" applyProtection="1">
      <alignment wrapText="1"/>
      <protection locked="0"/>
    </xf>
    <xf numFmtId="3" fontId="12" fillId="0" borderId="10" xfId="65" applyNumberFormat="1" applyFont="1" applyFill="1" applyBorder="1" applyAlignment="1" applyProtection="1">
      <alignment wrapText="1"/>
      <protection/>
    </xf>
    <xf numFmtId="1" fontId="12" fillId="36" borderId="10" xfId="65" applyNumberFormat="1" applyFont="1" applyFill="1" applyBorder="1" applyAlignment="1" applyProtection="1">
      <alignment wrapText="1"/>
      <protection locked="0"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3" fontId="12" fillId="0" borderId="10" xfId="67" applyNumberFormat="1" applyFont="1" applyFill="1" applyBorder="1" applyAlignment="1" applyProtection="1">
      <alignment vertical="center"/>
      <protection/>
    </xf>
    <xf numFmtId="3" fontId="12" fillId="0" borderId="10" xfId="67" applyNumberFormat="1" applyFont="1" applyBorder="1" applyAlignment="1" applyProtection="1">
      <alignment vertical="center"/>
      <protection/>
    </xf>
    <xf numFmtId="1" fontId="12" fillId="35" borderId="10" xfId="67" applyNumberFormat="1" applyFont="1" applyFill="1" applyBorder="1" applyAlignment="1" applyProtection="1">
      <alignment vertical="center"/>
      <protection locked="0"/>
    </xf>
    <xf numFmtId="3" fontId="12" fillId="0" borderId="13" xfId="67" applyNumberFormat="1" applyFont="1" applyBorder="1" applyAlignment="1" applyProtection="1">
      <alignment vertical="center"/>
      <protection/>
    </xf>
    <xf numFmtId="3" fontId="12" fillId="0" borderId="11" xfId="67" applyNumberFormat="1" applyFont="1" applyBorder="1" applyAlignment="1" applyProtection="1">
      <alignment vertical="center"/>
      <protection/>
    </xf>
    <xf numFmtId="1" fontId="14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2" applyNumberFormat="1" applyFont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2" applyFont="1" applyBorder="1" applyAlignment="1" applyProtection="1">
      <alignment horizontal="center"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20" fillId="0" borderId="0" xfId="63" applyFont="1" applyProtection="1">
      <alignment/>
      <protection/>
    </xf>
    <xf numFmtId="1" fontId="12" fillId="33" borderId="14" xfId="62" applyNumberFormat="1" applyFont="1" applyFill="1" applyBorder="1" applyAlignment="1" applyProtection="1">
      <alignment horizontal="left" vertical="center" wrapText="1"/>
      <protection/>
    </xf>
    <xf numFmtId="1" fontId="12" fillId="33" borderId="14" xfId="62" applyNumberFormat="1" applyFont="1" applyFill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horizontal="center" vertical="center" wrapText="1"/>
      <protection/>
    </xf>
    <xf numFmtId="0" fontId="20" fillId="0" borderId="0" xfId="63" applyFont="1" applyBorder="1" applyProtection="1">
      <alignment/>
      <protection/>
    </xf>
    <xf numFmtId="1" fontId="20" fillId="0" borderId="0" xfId="63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3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3" applyFont="1">
      <alignment/>
      <protection/>
    </xf>
    <xf numFmtId="0" fontId="12" fillId="0" borderId="0" xfId="63" applyFont="1" applyBorder="1">
      <alignment/>
      <protection/>
    </xf>
    <xf numFmtId="0" fontId="21" fillId="0" borderId="0" xfId="63" applyFont="1" applyAlignment="1">
      <alignment horizontal="center"/>
      <protection/>
    </xf>
    <xf numFmtId="49" fontId="12" fillId="0" borderId="0" xfId="63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3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/>
    </xf>
    <xf numFmtId="0" fontId="21" fillId="0" borderId="0" xfId="63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0" fillId="0" borderId="0" xfId="63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3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6" applyNumberFormat="1" applyFont="1" applyFill="1" applyBorder="1" applyAlignment="1" applyProtection="1">
      <alignment vertical="center"/>
      <protection locked="0"/>
    </xf>
    <xf numFmtId="0" fontId="11" fillId="0" borderId="10" xfId="66" applyFont="1" applyBorder="1" applyAlignment="1" applyProtection="1">
      <alignment vertical="center" wrapText="1"/>
      <protection/>
    </xf>
    <xf numFmtId="49" fontId="13" fillId="0" borderId="10" xfId="66" applyNumberFormat="1" applyFont="1" applyBorder="1" applyAlignment="1" applyProtection="1">
      <alignment horizontal="centerContinuous" wrapText="1"/>
      <protection/>
    </xf>
    <xf numFmtId="0" fontId="10" fillId="0" borderId="0" xfId="66" applyFont="1" applyProtection="1">
      <alignment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2" fillId="34" borderId="10" xfId="65" applyNumberFormat="1" applyFont="1" applyFill="1" applyBorder="1" applyAlignment="1" applyProtection="1">
      <alignment wrapText="1"/>
      <protection locked="0"/>
    </xf>
    <xf numFmtId="1" fontId="12" fillId="0" borderId="0" xfId="65" applyNumberFormat="1" applyFont="1" applyAlignment="1" applyProtection="1">
      <alignment wrapText="1"/>
      <protection/>
    </xf>
    <xf numFmtId="1" fontId="10" fillId="0" borderId="0" xfId="65" applyNumberFormat="1" applyFont="1" applyAlignment="1" applyProtection="1">
      <alignment wrapText="1"/>
      <protection/>
    </xf>
    <xf numFmtId="0" fontId="12" fillId="0" borderId="0" xfId="67" applyFont="1" applyBorder="1" applyProtection="1">
      <alignment/>
      <protection/>
    </xf>
    <xf numFmtId="0" fontId="10" fillId="0" borderId="0" xfId="67" applyFont="1" applyProtection="1">
      <alignment/>
      <protection/>
    </xf>
    <xf numFmtId="0" fontId="11" fillId="0" borderId="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2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4" applyFont="1" applyAlignment="1">
      <alignment vertical="top" wrapText="1"/>
      <protection/>
    </xf>
    <xf numFmtId="0" fontId="9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 wrapText="1"/>
      <protection locked="0"/>
    </xf>
    <xf numFmtId="1" fontId="9" fillId="34" borderId="12" xfId="64" applyNumberFormat="1" applyFont="1" applyFill="1" applyBorder="1" applyAlignment="1" applyProtection="1">
      <alignment vertical="top" wrapText="1"/>
      <protection locked="0"/>
    </xf>
    <xf numFmtId="1" fontId="9" fillId="34" borderId="17" xfId="64" applyNumberFormat="1" applyFont="1" applyFill="1" applyBorder="1" applyAlignment="1" applyProtection="1">
      <alignment vertical="top" wrapText="1"/>
      <protection locked="0"/>
    </xf>
    <xf numFmtId="1" fontId="9" fillId="36" borderId="17" xfId="64" applyNumberFormat="1" applyFont="1" applyFill="1" applyBorder="1" applyAlignment="1" applyProtection="1">
      <alignment vertical="top" wrapText="1"/>
      <protection locked="0"/>
    </xf>
    <xf numFmtId="1" fontId="9" fillId="0" borderId="17" xfId="64" applyNumberFormat="1" applyFont="1" applyBorder="1" applyAlignment="1" applyProtection="1">
      <alignment vertical="top" wrapText="1"/>
      <protection/>
    </xf>
    <xf numFmtId="1" fontId="9" fillId="0" borderId="12" xfId="64" applyNumberFormat="1" applyFont="1" applyBorder="1" applyAlignment="1" applyProtection="1">
      <alignment vertical="top" wrapText="1"/>
      <protection/>
    </xf>
    <xf numFmtId="1" fontId="9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9" fillId="35" borderId="17" xfId="64" applyNumberFormat="1" applyFont="1" applyFill="1" applyBorder="1" applyAlignment="1" applyProtection="1">
      <alignment vertical="top" wrapText="1"/>
      <protection locked="0"/>
    </xf>
    <xf numFmtId="1" fontId="9" fillId="0" borderId="18" xfId="64" applyNumberFormat="1" applyFont="1" applyBorder="1" applyAlignment="1" applyProtection="1">
      <alignment vertical="top" wrapText="1"/>
      <protection/>
    </xf>
    <xf numFmtId="1" fontId="9" fillId="36" borderId="19" xfId="64" applyNumberFormat="1" applyFont="1" applyFill="1" applyBorder="1" applyAlignment="1" applyProtection="1">
      <alignment vertical="top" wrapText="1"/>
      <protection locked="0"/>
    </xf>
    <xf numFmtId="1" fontId="9" fillId="0" borderId="20" xfId="64" applyNumberFormat="1" applyFont="1" applyBorder="1" applyAlignment="1" applyProtection="1">
      <alignment vertical="top" wrapText="1"/>
      <protection/>
    </xf>
    <xf numFmtId="1" fontId="7" fillId="0" borderId="17" xfId="64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4" applyNumberFormat="1" applyFont="1" applyBorder="1" applyAlignment="1" applyProtection="1">
      <alignment vertical="top" wrapText="1"/>
      <protection/>
    </xf>
    <xf numFmtId="1" fontId="9" fillId="0" borderId="22" xfId="64" applyNumberFormat="1" applyFont="1" applyBorder="1" applyAlignment="1" applyProtection="1">
      <alignment vertical="top" wrapText="1"/>
      <protection/>
    </xf>
    <xf numFmtId="0" fontId="7" fillId="0" borderId="0" xfId="64" applyFont="1" applyBorder="1" applyAlignment="1">
      <alignment vertical="top" wrapText="1"/>
      <protection/>
    </xf>
    <xf numFmtId="49" fontId="7" fillId="0" borderId="0" xfId="64" applyNumberFormat="1" applyFont="1" applyBorder="1" applyAlignment="1">
      <alignment vertical="top" wrapText="1"/>
      <protection/>
    </xf>
    <xf numFmtId="1" fontId="9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11" fillId="0" borderId="13" xfId="67" applyFont="1" applyBorder="1" applyAlignment="1">
      <alignment horizontal="centerContinuous" vertical="center" wrapText="1"/>
      <protection/>
    </xf>
    <xf numFmtId="0" fontId="11" fillId="0" borderId="15" xfId="67" applyFont="1" applyBorder="1" applyAlignment="1">
      <alignment horizontal="centerContinuous" vertical="center" wrapText="1"/>
      <protection/>
    </xf>
    <xf numFmtId="0" fontId="11" fillId="0" borderId="11" xfId="67" applyFont="1" applyBorder="1" applyAlignment="1">
      <alignment horizontal="centerContinuous" vertical="center" wrapText="1"/>
      <protection/>
    </xf>
    <xf numFmtId="0" fontId="11" fillId="33" borderId="13" xfId="67" applyFont="1" applyFill="1" applyBorder="1" applyAlignment="1">
      <alignment horizontal="centerContinuous" vertical="center" wrapText="1"/>
      <protection/>
    </xf>
    <xf numFmtId="0" fontId="11" fillId="33" borderId="11" xfId="67" applyFont="1" applyFill="1" applyBorder="1" applyAlignment="1">
      <alignment horizontal="centerContinuous" vertical="center" wrapText="1"/>
      <protection/>
    </xf>
    <xf numFmtId="1" fontId="12" fillId="33" borderId="12" xfId="67" applyNumberFormat="1" applyFont="1" applyFill="1" applyBorder="1" applyAlignment="1" applyProtection="1">
      <alignment vertical="center"/>
      <protection locked="0"/>
    </xf>
    <xf numFmtId="1" fontId="12" fillId="33" borderId="14" xfId="67" applyNumberFormat="1" applyFont="1" applyFill="1" applyBorder="1" applyAlignment="1" applyProtection="1">
      <alignment vertical="center"/>
      <protection locked="0"/>
    </xf>
    <xf numFmtId="1" fontId="12" fillId="33" borderId="16" xfId="67" applyNumberFormat="1" applyFont="1" applyFill="1" applyBorder="1" applyAlignment="1" applyProtection="1">
      <alignment vertical="center"/>
      <protection locked="0"/>
    </xf>
    <xf numFmtId="1" fontId="12" fillId="34" borderId="10" xfId="67" applyNumberFormat="1" applyFont="1" applyFill="1" applyBorder="1" applyAlignment="1" applyProtection="1">
      <alignment vertical="center"/>
      <protection locked="0"/>
    </xf>
    <xf numFmtId="0" fontId="11" fillId="0" borderId="13" xfId="67" applyFont="1" applyBorder="1" applyAlignment="1">
      <alignment horizontal="left" vertical="center" wrapText="1"/>
      <protection/>
    </xf>
    <xf numFmtId="1" fontId="14" fillId="34" borderId="10" xfId="62" applyNumberFormat="1" applyFont="1" applyFill="1" applyBorder="1" applyAlignment="1" applyProtection="1">
      <alignment vertical="center"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0" fontId="14" fillId="0" borderId="13" xfId="62" applyFont="1" applyBorder="1" applyAlignment="1" applyProtection="1">
      <alignment vertical="center" wrapText="1"/>
      <protection/>
    </xf>
    <xf numFmtId="1" fontId="12" fillId="33" borderId="14" xfId="62" applyNumberFormat="1" applyFont="1" applyFill="1" applyBorder="1" applyAlignment="1" applyProtection="1">
      <alignment vertical="center" wrapText="1"/>
      <protection/>
    </xf>
    <xf numFmtId="0" fontId="12" fillId="0" borderId="11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0" fontId="14" fillId="0" borderId="10" xfId="62" applyFont="1" applyBorder="1" applyAlignment="1" applyProtection="1">
      <alignment vertical="center" wrapText="1"/>
      <protection/>
    </xf>
    <xf numFmtId="0" fontId="20" fillId="0" borderId="0" xfId="63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7" applyNumberFormat="1" applyFont="1" applyFill="1" applyBorder="1" applyAlignment="1" applyProtection="1">
      <alignment vertical="center"/>
      <protection locked="0"/>
    </xf>
    <xf numFmtId="3" fontId="12" fillId="0" borderId="0" xfId="67" applyNumberFormat="1" applyFont="1" applyBorder="1" applyProtection="1">
      <alignment/>
      <protection/>
    </xf>
    <xf numFmtId="0" fontId="11" fillId="0" borderId="12" xfId="67" applyFont="1" applyBorder="1" applyAlignment="1">
      <alignment horizontal="centerContinuous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7" applyFont="1" applyBorder="1" applyAlignment="1">
      <alignment horizontal="center" vertical="center" wrapText="1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23" xfId="67" applyFont="1" applyBorder="1" applyAlignment="1">
      <alignment horizontal="centerContinuous" vertical="center" wrapText="1"/>
      <protection/>
    </xf>
    <xf numFmtId="0" fontId="11" fillId="33" borderId="15" xfId="67" applyFont="1" applyFill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centerContinuous" vertical="center" wrapText="1"/>
      <protection/>
    </xf>
    <xf numFmtId="0" fontId="11" fillId="0" borderId="19" xfId="67" applyFont="1" applyBorder="1" applyAlignment="1">
      <alignment horizontal="center" vertical="center" wrapText="1"/>
      <protection/>
    </xf>
    <xf numFmtId="0" fontId="11" fillId="0" borderId="24" xfId="67" applyFont="1" applyBorder="1" applyAlignment="1">
      <alignment horizontal="centerContinuous" vertical="center" wrapText="1"/>
      <protection/>
    </xf>
    <xf numFmtId="0" fontId="11" fillId="0" borderId="25" xfId="67" applyFont="1" applyBorder="1" applyAlignment="1">
      <alignment horizontal="centerContinuous" vertical="center" wrapText="1"/>
      <protection/>
    </xf>
    <xf numFmtId="49" fontId="11" fillId="0" borderId="18" xfId="67" applyNumberFormat="1" applyFont="1" applyBorder="1" applyAlignment="1">
      <alignment horizontal="centerContinuous" vertical="center" wrapText="1"/>
      <protection/>
    </xf>
    <xf numFmtId="49" fontId="11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center" vertical="top" wrapText="1"/>
      <protection locked="0"/>
    </xf>
    <xf numFmtId="0" fontId="9" fillId="0" borderId="0" xfId="64" applyFont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center" vertical="top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26" xfId="64" applyFont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top" wrapText="1"/>
      <protection/>
    </xf>
    <xf numFmtId="14" fontId="7" fillId="0" borderId="27" xfId="64" applyNumberFormat="1" applyFont="1" applyBorder="1" applyAlignment="1" applyProtection="1">
      <alignment horizontal="center" vertical="top" wrapText="1"/>
      <protection/>
    </xf>
    <xf numFmtId="49" fontId="7" fillId="0" borderId="27" xfId="64" applyNumberFormat="1" applyFont="1" applyBorder="1" applyAlignment="1" applyProtection="1">
      <alignment horizontal="center" vertical="center" wrapText="1"/>
      <protection/>
    </xf>
    <xf numFmtId="14" fontId="7" fillId="0" borderId="28" xfId="64" applyNumberFormat="1" applyFont="1" applyBorder="1" applyAlignment="1" applyProtection="1">
      <alignment horizontal="center" vertical="top" wrapText="1"/>
      <protection/>
    </xf>
    <xf numFmtId="0" fontId="7" fillId="0" borderId="29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0" fontId="7" fillId="0" borderId="17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right" vertical="top" wrapText="1"/>
      <protection/>
    </xf>
    <xf numFmtId="0" fontId="9" fillId="0" borderId="10" xfId="64" applyFont="1" applyBorder="1" applyAlignment="1" applyProtection="1">
      <alignment vertical="top" wrapText="1"/>
      <protection/>
    </xf>
    <xf numFmtId="0" fontId="9" fillId="0" borderId="12" xfId="64" applyFont="1" applyBorder="1" applyAlignment="1" applyProtection="1">
      <alignment vertical="top" wrapText="1"/>
      <protection/>
    </xf>
    <xf numFmtId="49" fontId="7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9" fillId="0" borderId="10" xfId="64" applyFont="1" applyBorder="1" applyAlignment="1" applyProtection="1">
      <alignment horizontal="right" vertical="top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25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8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1" fontId="9" fillId="0" borderId="10" xfId="64" applyNumberFormat="1" applyFont="1" applyBorder="1" applyAlignment="1" applyProtection="1">
      <alignment vertical="top" wrapText="1"/>
      <protection/>
    </xf>
    <xf numFmtId="1" fontId="25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7" fillId="0" borderId="18" xfId="64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4" applyNumberFormat="1" applyFont="1" applyFill="1" applyBorder="1" applyAlignment="1" applyProtection="1">
      <alignment vertical="top"/>
      <protection/>
    </xf>
    <xf numFmtId="0" fontId="25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9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9" fillId="0" borderId="30" xfId="64" applyNumberFormat="1" applyFont="1" applyBorder="1" applyAlignment="1" applyProtection="1">
      <alignment vertical="top" wrapText="1"/>
      <protection/>
    </xf>
    <xf numFmtId="1" fontId="9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9" fillId="0" borderId="32" xfId="64" applyNumberFormat="1" applyFont="1" applyBorder="1" applyAlignment="1" applyProtection="1">
      <alignment vertical="top" wrapText="1"/>
      <protection/>
    </xf>
    <xf numFmtId="1" fontId="9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11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35" xfId="66" applyFont="1" applyBorder="1" applyAlignment="1" applyProtection="1">
      <alignment horizontal="centerContinuous"/>
      <protection locked="0"/>
    </xf>
    <xf numFmtId="0" fontId="12" fillId="0" borderId="0" xfId="66" applyFont="1" applyAlignment="1" applyProtection="1">
      <alignment horizontal="centerContinuous" wrapText="1"/>
      <protection locked="0"/>
    </xf>
    <xf numFmtId="0" fontId="10" fillId="0" borderId="0" xfId="66" applyFont="1" applyAlignment="1" applyProtection="1">
      <alignment horizontal="centerContinuous" wrapText="1"/>
      <protection locked="0"/>
    </xf>
    <xf numFmtId="0" fontId="10" fillId="0" borderId="0" xfId="66" applyFont="1" applyProtection="1">
      <alignment/>
      <protection locked="0"/>
    </xf>
    <xf numFmtId="0" fontId="6" fillId="0" borderId="0" xfId="64" applyFont="1" applyAlignment="1" applyProtection="1">
      <alignment vertical="top"/>
      <protection locked="0"/>
    </xf>
    <xf numFmtId="0" fontId="6" fillId="0" borderId="0" xfId="64" applyFont="1" applyAlignment="1" applyProtection="1">
      <alignment vertical="top" wrapText="1"/>
      <protection locked="0"/>
    </xf>
    <xf numFmtId="0" fontId="13" fillId="0" borderId="0" xfId="66" applyFont="1" applyAlignment="1" applyProtection="1">
      <alignment horizontal="right"/>
      <protection locked="0"/>
    </xf>
    <xf numFmtId="0" fontId="11" fillId="0" borderId="10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2" xfId="66" applyFont="1" applyBorder="1" applyAlignment="1" applyProtection="1">
      <alignment horizontal="center" vertical="center" wrapText="1"/>
      <protection/>
    </xf>
    <xf numFmtId="0" fontId="11" fillId="0" borderId="11" xfId="66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0" fontId="12" fillId="0" borderId="10" xfId="66" applyFont="1" applyFill="1" applyBorder="1" applyProtection="1">
      <alignment/>
      <protection/>
    </xf>
    <xf numFmtId="0" fontId="12" fillId="0" borderId="10" xfId="66" applyFont="1" applyBorder="1" applyAlignment="1" applyProtection="1">
      <alignment vertical="center" wrapText="1"/>
      <protection/>
    </xf>
    <xf numFmtId="3" fontId="12" fillId="0" borderId="10" xfId="66" applyNumberFormat="1" applyFont="1" applyBorder="1" applyAlignment="1" applyProtection="1">
      <alignment horizontal="center" vertical="center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0" fontId="12" fillId="0" borderId="10" xfId="66" applyFont="1" applyFill="1" applyBorder="1" applyAlignment="1" applyProtection="1">
      <alignment vertical="center" wrapText="1"/>
      <protection/>
    </xf>
    <xf numFmtId="0" fontId="14" fillId="0" borderId="10" xfId="66" applyFont="1" applyBorder="1" applyAlignment="1" applyProtection="1">
      <alignment horizontal="right" vertic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0" fontId="15" fillId="0" borderId="10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3" fontId="14" fillId="0" borderId="10" xfId="66" applyNumberFormat="1" applyFont="1" applyBorder="1" applyAlignment="1" applyProtection="1">
      <alignment horizontal="center" vertical="center"/>
      <protection/>
    </xf>
    <xf numFmtId="0" fontId="12" fillId="0" borderId="10" xfId="66" applyFont="1" applyBorder="1" applyAlignment="1" applyProtection="1">
      <alignment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4" fillId="0" borderId="16" xfId="66" applyFont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horizontal="left" vertical="center" wrapText="1"/>
      <protection/>
    </xf>
    <xf numFmtId="0" fontId="14" fillId="0" borderId="16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0" fontId="16" fillId="0" borderId="10" xfId="66" applyFont="1" applyBorder="1" applyAlignment="1" applyProtection="1">
      <alignment vertical="center" wrapText="1"/>
      <protection/>
    </xf>
    <xf numFmtId="0" fontId="12" fillId="0" borderId="29" xfId="66" applyFont="1" applyBorder="1" applyAlignment="1" applyProtection="1">
      <alignment vertical="center" wrapText="1"/>
      <protection/>
    </xf>
    <xf numFmtId="49" fontId="12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11" fillId="0" borderId="12" xfId="66" applyFont="1" applyBorder="1" applyAlignment="1" applyProtection="1">
      <alignment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2" fillId="0" borderId="0" xfId="66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6" applyNumberFormat="1" applyFont="1" applyBorder="1" applyAlignment="1" applyProtection="1">
      <alignment vertical="center"/>
      <protection/>
    </xf>
    <xf numFmtId="1" fontId="10" fillId="0" borderId="10" xfId="66" applyNumberFormat="1" applyFont="1" applyBorder="1" applyProtection="1">
      <alignment/>
      <protection/>
    </xf>
    <xf numFmtId="1" fontId="9" fillId="38" borderId="17" xfId="64" applyNumberFormat="1" applyFont="1" applyFill="1" applyBorder="1" applyAlignment="1" applyProtection="1">
      <alignment vertical="top" wrapText="1"/>
      <protection locked="0"/>
    </xf>
    <xf numFmtId="1" fontId="9" fillId="38" borderId="12" xfId="64" applyNumberFormat="1" applyFont="1" applyFill="1" applyBorder="1" applyAlignment="1" applyProtection="1">
      <alignment vertical="top" wrapText="1"/>
      <protection locked="0"/>
    </xf>
    <xf numFmtId="0" fontId="12" fillId="0" borderId="0" xfId="65" applyFont="1" applyAlignment="1" applyProtection="1">
      <alignment wrapText="1"/>
      <protection locked="0"/>
    </xf>
    <xf numFmtId="0" fontId="12" fillId="0" borderId="0" xfId="65" applyFont="1" applyFill="1" applyAlignment="1" applyProtection="1">
      <alignment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5" applyFont="1" applyFill="1" applyBorder="1" applyAlignment="1" applyProtection="1">
      <alignment horizontal="centerContinuous" vertical="center" wrapText="1"/>
      <protection locked="0"/>
    </xf>
    <xf numFmtId="0" fontId="6" fillId="0" borderId="0" xfId="64" applyFont="1" applyFill="1" applyAlignment="1" applyProtection="1">
      <alignment vertical="top"/>
      <protection locked="0"/>
    </xf>
    <xf numFmtId="0" fontId="6" fillId="0" borderId="0" xfId="64" applyFont="1" applyFill="1" applyAlignment="1" applyProtection="1">
      <alignment vertical="top" wrapText="1"/>
      <protection locked="0"/>
    </xf>
    <xf numFmtId="0" fontId="11" fillId="0" borderId="0" xfId="65" applyFont="1" applyFill="1" applyBorder="1" applyAlignment="1" applyProtection="1">
      <alignment horizontal="right" vertical="center" wrapText="1"/>
      <protection locked="0"/>
    </xf>
    <xf numFmtId="1" fontId="12" fillId="0" borderId="0" xfId="65" applyNumberFormat="1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Continuous" wrapText="1"/>
      <protection/>
    </xf>
    <xf numFmtId="0" fontId="12" fillId="0" borderId="0" xfId="65" applyFont="1" applyAlignment="1" applyProtection="1">
      <alignment horizontal="center" wrapText="1"/>
      <protection/>
    </xf>
    <xf numFmtId="0" fontId="11" fillId="0" borderId="0" xfId="65" applyFont="1" applyAlignment="1" applyProtection="1">
      <alignment wrapText="1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14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 applyBorder="1" applyAlignment="1" applyProtection="1">
      <alignment horizontal="center" wrapText="1"/>
      <protection/>
    </xf>
    <xf numFmtId="49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wrapText="1"/>
      <protection/>
    </xf>
    <xf numFmtId="49" fontId="14" fillId="0" borderId="10" xfId="65" applyNumberFormat="1" applyFont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2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2" fillId="0" borderId="10" xfId="65" applyNumberFormat="1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2" fillId="0" borderId="0" xfId="65" applyNumberFormat="1" applyFont="1" applyBorder="1" applyAlignment="1" applyProtection="1">
      <alignment wrapText="1"/>
      <protection/>
    </xf>
    <xf numFmtId="1" fontId="12" fillId="0" borderId="0" xfId="65" applyNumberFormat="1" applyFont="1" applyFill="1" applyBorder="1" applyAlignment="1" applyProtection="1">
      <alignment wrapText="1"/>
      <protection/>
    </xf>
    <xf numFmtId="0" fontId="10" fillId="0" borderId="0" xfId="65" applyFont="1" applyFill="1" applyAlignment="1" applyProtection="1">
      <alignment wrapText="1"/>
      <protection/>
    </xf>
    <xf numFmtId="0" fontId="11" fillId="0" borderId="0" xfId="65" applyFont="1" applyAlignment="1" applyProtection="1">
      <alignment horizontal="center"/>
      <protection/>
    </xf>
    <xf numFmtId="1" fontId="12" fillId="0" borderId="10" xfId="67" applyNumberFormat="1" applyFont="1" applyFill="1" applyBorder="1" applyAlignment="1" applyProtection="1">
      <alignment vertical="center"/>
      <protection/>
    </xf>
    <xf numFmtId="1" fontId="12" fillId="0" borderId="12" xfId="67" applyNumberFormat="1" applyFont="1" applyFill="1" applyBorder="1" applyAlignment="1" applyProtection="1">
      <alignment vertical="center"/>
      <protection/>
    </xf>
    <xf numFmtId="0" fontId="11" fillId="0" borderId="0" xfId="67" applyFont="1" applyBorder="1" applyAlignment="1" applyProtection="1">
      <alignment vertical="center" wrapText="1"/>
      <protection locked="0"/>
    </xf>
    <xf numFmtId="49" fontId="11" fillId="0" borderId="0" xfId="67" applyNumberFormat="1" applyFont="1" applyBorder="1" applyAlignment="1" applyProtection="1">
      <alignment horizontal="center" vertical="center" wrapText="1"/>
      <protection locked="0"/>
    </xf>
    <xf numFmtId="0" fontId="12" fillId="0" borderId="0" xfId="67" applyFont="1" applyBorder="1" applyProtection="1">
      <alignment/>
      <protection locked="0"/>
    </xf>
    <xf numFmtId="3" fontId="12" fillId="0" borderId="0" xfId="67" applyNumberFormat="1" applyFont="1" applyBorder="1" applyProtection="1">
      <alignment/>
      <protection locked="0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Border="1" applyProtection="1">
      <alignment/>
      <protection locked="0"/>
    </xf>
    <xf numFmtId="0" fontId="12" fillId="0" borderId="0" xfId="63" applyFont="1" applyProtection="1">
      <alignment/>
      <protection locked="0"/>
    </xf>
    <xf numFmtId="0" fontId="11" fillId="0" borderId="0" xfId="62" applyFont="1" applyAlignment="1" applyProtection="1">
      <alignment horizontal="centerContinuous"/>
      <protection locked="0"/>
    </xf>
    <xf numFmtId="0" fontId="12" fillId="0" borderId="0" xfId="62" applyFont="1" applyProtection="1">
      <alignment/>
      <protection locked="0"/>
    </xf>
    <xf numFmtId="0" fontId="20" fillId="0" borderId="0" xfId="63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justify"/>
      <protection locked="0"/>
    </xf>
    <xf numFmtId="0" fontId="11" fillId="0" borderId="0" xfId="62" applyFont="1" applyAlignment="1" applyProtection="1">
      <alignment horizontal="center"/>
      <protection locked="0"/>
    </xf>
    <xf numFmtId="0" fontId="11" fillId="0" borderId="0" xfId="62" applyFont="1" applyBorder="1" applyAlignment="1" applyProtection="1">
      <alignment vertical="justify" wrapText="1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1" fillId="0" borderId="0" xfId="62" applyFo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20" fillId="0" borderId="0" xfId="63" applyFont="1" applyAlignment="1" applyProtection="1">
      <alignment/>
      <protection locked="0"/>
    </xf>
    <xf numFmtId="0" fontId="11" fillId="0" borderId="10" xfId="62" applyFont="1" applyBorder="1" applyAlignment="1" applyProtection="1">
      <alignment horizontal="centerContinuous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Continuous"/>
      <protection/>
    </xf>
    <xf numFmtId="0" fontId="11" fillId="0" borderId="10" xfId="62" applyFont="1" applyBorder="1" applyAlignment="1" applyProtection="1">
      <alignment horizontal="center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vertical="justify" wrapText="1"/>
      <protection/>
    </xf>
    <xf numFmtId="49" fontId="11" fillId="33" borderId="10" xfId="62" applyNumberFormat="1" applyFont="1" applyFill="1" applyBorder="1" applyAlignment="1" applyProtection="1">
      <alignment vertical="justify" wrapText="1"/>
      <protection/>
    </xf>
    <xf numFmtId="0" fontId="12" fillId="33" borderId="10" xfId="62" applyFont="1" applyFill="1" applyBorder="1" applyAlignment="1" applyProtection="1">
      <alignment horizontal="left" vertical="center" wrapText="1"/>
      <protection/>
    </xf>
    <xf numFmtId="0" fontId="12" fillId="0" borderId="10" xfId="62" applyFont="1" applyBorder="1" applyProtection="1">
      <alignment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horizontal="right"/>
      <protection/>
    </xf>
    <xf numFmtId="49" fontId="14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Protection="1">
      <alignment/>
      <protection/>
    </xf>
    <xf numFmtId="0" fontId="11" fillId="0" borderId="10" xfId="62" applyFont="1" applyBorder="1" applyAlignment="1" applyProtection="1">
      <alignment horizontal="left"/>
      <protection/>
    </xf>
    <xf numFmtId="0" fontId="11" fillId="0" borderId="10" xfId="62" applyFont="1" applyBorder="1" applyAlignment="1" applyProtection="1">
      <alignment vertical="top"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49" fontId="14" fillId="0" borderId="13" xfId="62" applyNumberFormat="1" applyFont="1" applyBorder="1" applyAlignment="1" applyProtection="1">
      <alignment horizontal="center" vertical="center" wrapText="1"/>
      <protection/>
    </xf>
    <xf numFmtId="0" fontId="11" fillId="0" borderId="12" xfId="62" applyFont="1" applyBorder="1" applyAlignment="1" applyProtection="1">
      <alignment vertical="justify" wrapText="1"/>
      <protection/>
    </xf>
    <xf numFmtId="49" fontId="12" fillId="33" borderId="12" xfId="62" applyNumberFormat="1" applyFont="1" applyFill="1" applyBorder="1" applyAlignment="1" applyProtection="1">
      <alignment horizontal="center" vertical="center" wrapText="1"/>
      <protection/>
    </xf>
    <xf numFmtId="0" fontId="22" fillId="0" borderId="10" xfId="62" applyFont="1" applyBorder="1" applyAlignment="1" applyProtection="1">
      <alignment vertical="justify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vertical="justify"/>
      <protection/>
    </xf>
    <xf numFmtId="1" fontId="12" fillId="33" borderId="16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Alignment="1" applyProtection="1">
      <alignment vertical="center" wrapText="1"/>
      <protection locked="0"/>
    </xf>
    <xf numFmtId="1" fontId="12" fillId="0" borderId="0" xfId="62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3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3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3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2" applyFont="1" applyBorder="1" applyAlignment="1" applyProtection="1">
      <alignment vertical="justify"/>
      <protection locked="0"/>
    </xf>
    <xf numFmtId="49" fontId="11" fillId="0" borderId="0" xfId="62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9" fillId="0" borderId="0" xfId="63" applyFont="1" applyProtection="1">
      <alignment/>
      <protection/>
    </xf>
    <xf numFmtId="0" fontId="11" fillId="0" borderId="0" xfId="66" applyFont="1" applyBorder="1" applyAlignment="1" applyProtection="1">
      <alignment wrapText="1"/>
      <protection locked="0"/>
    </xf>
    <xf numFmtId="1" fontId="12" fillId="0" borderId="0" xfId="66" applyNumberFormat="1" applyFont="1" applyBorder="1" applyProtection="1">
      <alignment/>
      <protection locked="0"/>
    </xf>
    <xf numFmtId="0" fontId="11" fillId="0" borderId="0" xfId="66" applyFont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1" fontId="10" fillId="0" borderId="0" xfId="66" applyNumberFormat="1" applyFont="1" applyProtection="1">
      <alignment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 applyProtection="1">
      <alignment vertical="top"/>
      <protection locked="0"/>
    </xf>
    <xf numFmtId="49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4" applyFont="1" applyFill="1" applyAlignment="1" applyProtection="1">
      <alignment horizontal="right"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9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24" fillId="37" borderId="10" xfId="64" applyFont="1" applyFill="1" applyBorder="1" applyAlignment="1" applyProtection="1">
      <alignment horizontal="left" vertical="top" wrapText="1"/>
      <protection/>
    </xf>
    <xf numFmtId="1" fontId="24" fillId="37" borderId="10" xfId="64" applyNumberFormat="1" applyFont="1" applyFill="1" applyBorder="1" applyAlignment="1" applyProtection="1">
      <alignment vertical="top" wrapText="1"/>
      <protection/>
    </xf>
    <xf numFmtId="0" fontId="24" fillId="37" borderId="37" xfId="64" applyFont="1" applyFill="1" applyBorder="1" applyAlignment="1" applyProtection="1">
      <alignment horizontal="left" vertical="top" wrapText="1"/>
      <protection/>
    </xf>
    <xf numFmtId="0" fontId="24" fillId="37" borderId="29" xfId="64" applyFont="1" applyFill="1" applyBorder="1" applyAlignment="1" applyProtection="1">
      <alignment vertical="top" wrapText="1"/>
      <protection/>
    </xf>
    <xf numFmtId="0" fontId="24" fillId="37" borderId="38" xfId="64" applyFont="1" applyFill="1" applyBorder="1" applyAlignment="1" applyProtection="1">
      <alignment vertical="top" wrapText="1"/>
      <protection/>
    </xf>
    <xf numFmtId="49" fontId="24" fillId="37" borderId="36" xfId="64" applyNumberFormat="1" applyFont="1" applyFill="1" applyBorder="1" applyAlignment="1" applyProtection="1">
      <alignment vertical="center" wrapText="1"/>
      <protection/>
    </xf>
    <xf numFmtId="0" fontId="24" fillId="37" borderId="10" xfId="64" applyFont="1" applyFill="1" applyBorder="1" applyAlignment="1" applyProtection="1">
      <alignment vertical="top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11" fillId="0" borderId="0" xfId="67" applyFont="1" applyBorder="1" applyAlignment="1" applyProtection="1">
      <alignment horizontal="left" wrapText="1"/>
      <protection locked="0"/>
    </xf>
    <xf numFmtId="0" fontId="12" fillId="0" borderId="10" xfId="62" applyFont="1" applyBorder="1" applyAlignment="1" applyProtection="1">
      <alignment/>
      <protection/>
    </xf>
    <xf numFmtId="49" fontId="12" fillId="0" borderId="10" xfId="62" applyNumberFormat="1" applyFont="1" applyBorder="1" applyAlignment="1" applyProtection="1">
      <alignment horizontal="center" vertical="center"/>
      <protection/>
    </xf>
    <xf numFmtId="1" fontId="12" fillId="34" borderId="10" xfId="62" applyNumberFormat="1" applyFont="1" applyFill="1" applyBorder="1" applyAlignment="1" applyProtection="1">
      <alignment vertical="center"/>
      <protection locked="0"/>
    </xf>
    <xf numFmtId="1" fontId="12" fillId="34" borderId="10" xfId="62" applyNumberFormat="1" applyFont="1" applyFill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6" applyFont="1" applyAlignment="1" applyProtection="1">
      <alignment horizontal="left" wrapText="1"/>
      <protection locked="0"/>
    </xf>
    <xf numFmtId="3" fontId="11" fillId="0" borderId="16" xfId="66" applyNumberFormat="1" applyFont="1" applyFill="1" applyBorder="1" applyAlignment="1" applyProtection="1">
      <alignment vertical="center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49" fontId="11" fillId="0" borderId="32" xfId="64" applyNumberFormat="1" applyFont="1" applyBorder="1" applyAlignment="1" applyProtection="1">
      <alignment horizontal="left" vertical="top" wrapText="1"/>
      <protection locked="0"/>
    </xf>
    <xf numFmtId="0" fontId="9" fillId="0" borderId="0" xfId="67" applyFont="1" applyAlignment="1" applyProtection="1">
      <alignment horizontal="left"/>
      <protection locked="0"/>
    </xf>
    <xf numFmtId="49" fontId="11" fillId="0" borderId="0" xfId="64" applyNumberFormat="1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/>
      <protection locked="0"/>
    </xf>
    <xf numFmtId="0" fontId="12" fillId="0" borderId="0" xfId="62" applyFont="1" applyBorder="1" applyAlignment="1" applyProtection="1">
      <alignment horizontal="center" vertical="justify" wrapText="1"/>
      <protection locked="0"/>
    </xf>
    <xf numFmtId="49" fontId="11" fillId="0" borderId="0" xfId="62" applyNumberFormat="1" applyFont="1" applyAlignment="1" applyProtection="1">
      <alignment horizontal="center" vertical="justify"/>
      <protection locked="0"/>
    </xf>
    <xf numFmtId="49" fontId="11" fillId="0" borderId="0" xfId="62" applyNumberFormat="1" applyFont="1" applyBorder="1" applyAlignment="1" applyProtection="1">
      <alignment horizontal="center" vertical="justify"/>
      <protection locked="0"/>
    </xf>
    <xf numFmtId="0" fontId="9" fillId="0" borderId="0" xfId="62" applyFont="1" applyAlignment="1" applyProtection="1">
      <alignment horizontal="left"/>
      <protection locked="0"/>
    </xf>
    <xf numFmtId="0" fontId="20" fillId="0" borderId="0" xfId="63" applyFont="1" applyAlignment="1" applyProtection="1">
      <alignment horizontal="center"/>
      <protection/>
    </xf>
    <xf numFmtId="0" fontId="9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62" applyFont="1" applyAlignment="1" applyProtection="1">
      <alignment horizontal="left"/>
      <protection locked="0"/>
    </xf>
    <xf numFmtId="0" fontId="11" fillId="0" borderId="0" xfId="62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right"/>
      <protection locked="0"/>
    </xf>
    <xf numFmtId="0" fontId="9" fillId="0" borderId="0" xfId="62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2" applyFont="1" applyAlignment="1" applyProtection="1">
      <alignment horizontal="right"/>
      <protection locked="0"/>
    </xf>
    <xf numFmtId="0" fontId="9" fillId="0" borderId="0" xfId="67" applyFont="1" applyAlignment="1" applyProtection="1">
      <alignment horizontal="right"/>
      <protection locked="0"/>
    </xf>
    <xf numFmtId="0" fontId="9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4" applyFont="1" applyBorder="1" applyAlignment="1" applyProtection="1">
      <alignment vertical="top"/>
      <protection locked="0"/>
    </xf>
    <xf numFmtId="14" fontId="7" fillId="0" borderId="10" xfId="64" applyNumberFormat="1" applyFont="1" applyBorder="1" applyAlignment="1" applyProtection="1">
      <alignment horizontal="left" vertical="top" wrapText="1"/>
      <protection locked="0"/>
    </xf>
    <xf numFmtId="1" fontId="12" fillId="35" borderId="10" xfId="62" applyNumberFormat="1" applyFont="1" applyFill="1" applyBorder="1" applyAlignment="1" applyProtection="1">
      <alignment vertical="center" wrapText="1"/>
      <protection locked="0"/>
    </xf>
    <xf numFmtId="1" fontId="20" fillId="0" borderId="0" xfId="63" applyNumberFormat="1" applyFont="1" applyProtection="1">
      <alignment/>
      <protection locked="0"/>
    </xf>
    <xf numFmtId="0" fontId="0" fillId="0" borderId="0" xfId="60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1" applyFont="1" applyBorder="1" applyAlignment="1">
      <alignment horizontal="left" vertical="center" wrapText="1"/>
      <protection/>
    </xf>
    <xf numFmtId="49" fontId="2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1" applyFont="1" applyBorder="1" applyAlignment="1">
      <alignment horizontal="left" vertical="center" wrapText="1"/>
      <protection/>
    </xf>
    <xf numFmtId="49" fontId="2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26" fillId="0" borderId="0" xfId="66" applyFont="1" applyAlignment="1" applyProtection="1">
      <alignment horizontal="left" wrapText="1"/>
      <protection locked="0"/>
    </xf>
    <xf numFmtId="0" fontId="10" fillId="0" borderId="0" xfId="65" applyFont="1" applyFill="1" applyAlignment="1" applyProtection="1">
      <alignment horizontal="center" wrapText="1"/>
      <protection locked="0"/>
    </xf>
    <xf numFmtId="0" fontId="11" fillId="0" borderId="0" xfId="67" applyFont="1" applyAlignment="1">
      <alignment horizontal="center" wrapText="1"/>
      <protection/>
    </xf>
    <xf numFmtId="0" fontId="11" fillId="0" borderId="0" xfId="67" applyFont="1" applyBorder="1" applyAlignment="1" applyProtection="1">
      <alignment horizontal="left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7" applyFont="1" applyAlignment="1">
      <alignment horizontal="left" vertical="top" wrapText="1"/>
      <protection/>
    </xf>
    <xf numFmtId="0" fontId="11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62" applyFont="1" applyBorder="1" applyAlignment="1" applyProtection="1">
      <alignment horizontal="center" vertical="center" wrapText="1"/>
      <protection/>
    </xf>
    <xf numFmtId="0" fontId="11" fillId="0" borderId="24" xfId="62" applyFont="1" applyBorder="1" applyAlignment="1" applyProtection="1">
      <alignment horizontal="center" vertical="center" wrapText="1"/>
      <protection/>
    </xf>
    <xf numFmtId="0" fontId="11" fillId="0" borderId="23" xfId="62" applyFont="1" applyBorder="1" applyAlignment="1" applyProtection="1">
      <alignment horizontal="center" vertical="center" wrapText="1"/>
      <protection/>
    </xf>
    <xf numFmtId="0" fontId="11" fillId="0" borderId="25" xfId="62" applyFont="1" applyBorder="1" applyAlignment="1" applyProtection="1">
      <alignment horizontal="center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 locked="0"/>
    </xf>
    <xf numFmtId="0" fontId="11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righ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62" applyFont="1" applyBorder="1" applyAlignment="1" applyProtection="1">
      <alignment horizontal="right" vertical="justify" wrapText="1"/>
      <protection locked="0"/>
    </xf>
    <xf numFmtId="0" fontId="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2" applyFont="1" applyAlignment="1" applyProtection="1">
      <alignment horizontal="left" vertical="justify" wrapText="1"/>
      <protection locked="0"/>
    </xf>
    <xf numFmtId="0" fontId="11" fillId="0" borderId="0" xfId="62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 7.5 2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0" zoomScaleNormal="70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200101236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59361</v>
      </c>
      <c r="H11" s="206">
        <v>49837</v>
      </c>
    </row>
    <row r="12" spans="1:8" ht="15">
      <c r="A12" s="291" t="s">
        <v>24</v>
      </c>
      <c r="B12" s="297" t="s">
        <v>25</v>
      </c>
      <c r="C12" s="205">
        <v>137</v>
      </c>
      <c r="D12" s="205">
        <v>140</v>
      </c>
      <c r="E12" s="293" t="s">
        <v>26</v>
      </c>
      <c r="F12" s="298" t="s">
        <v>27</v>
      </c>
      <c r="G12" s="207">
        <v>59361</v>
      </c>
      <c r="H12" s="207">
        <v>49837</v>
      </c>
    </row>
    <row r="13" spans="1:8" ht="15">
      <c r="A13" s="291" t="s">
        <v>28</v>
      </c>
      <c r="B13" s="297" t="s">
        <v>29</v>
      </c>
      <c r="C13" s="205">
        <v>480</v>
      </c>
      <c r="D13" s="205">
        <v>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9</v>
      </c>
      <c r="D15" s="205">
        <v>0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59361</v>
      </c>
      <c r="H17" s="208">
        <f>H11+H14+H15+H16</f>
        <v>49837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4</v>
      </c>
      <c r="D18" s="205">
        <v>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656</v>
      </c>
      <c r="D19" s="209">
        <f>SUM(D11:D18)</f>
        <v>161</v>
      </c>
      <c r="E19" s="293" t="s">
        <v>53</v>
      </c>
      <c r="F19" s="298" t="s">
        <v>54</v>
      </c>
      <c r="G19" s="206">
        <v>5524</v>
      </c>
      <c r="H19" s="206">
        <v>3619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5347</v>
      </c>
      <c r="D20" s="205">
        <v>5470</v>
      </c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145</v>
      </c>
      <c r="H21" s="210">
        <f>SUM(H22:H24)</f>
        <v>92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145</v>
      </c>
      <c r="H22" s="206">
        <v>92</v>
      </c>
    </row>
    <row r="23" spans="1:13" ht="15">
      <c r="A23" s="291" t="s">
        <v>66</v>
      </c>
      <c r="B23" s="297" t="s">
        <v>67</v>
      </c>
      <c r="C23" s="205">
        <v>229</v>
      </c>
      <c r="D23" s="205">
        <v>186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54</v>
      </c>
      <c r="D24" s="205">
        <v>0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5669</v>
      </c>
      <c r="H25" s="208">
        <f>H19+H20+H21</f>
        <v>3711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116</v>
      </c>
      <c r="D26" s="205">
        <v>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399</v>
      </c>
      <c r="D27" s="209">
        <f>SUM(D23:D26)</f>
        <v>189</v>
      </c>
      <c r="E27" s="309" t="s">
        <v>83</v>
      </c>
      <c r="F27" s="298" t="s">
        <v>84</v>
      </c>
      <c r="G27" s="208">
        <f>SUM(G28:G30)</f>
        <v>1167</v>
      </c>
      <c r="H27" s="208">
        <f>SUM(H28:H30)</f>
        <v>688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1181</v>
      </c>
      <c r="H28" s="206">
        <v>702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-14</v>
      </c>
      <c r="H29" s="391">
        <v>-14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</v>
      </c>
      <c r="H31" s="206">
        <v>529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1180</v>
      </c>
      <c r="H33" s="208">
        <f>H27+H31+H32</f>
        <v>1217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50880</v>
      </c>
      <c r="D34" s="209">
        <f>SUM(D35:D38)</f>
        <v>51016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50644</v>
      </c>
      <c r="D35" s="205">
        <v>50644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>
        <v>7</v>
      </c>
      <c r="D36" s="205">
        <v>7</v>
      </c>
      <c r="E36" s="293" t="s">
        <v>110</v>
      </c>
      <c r="F36" s="317" t="s">
        <v>111</v>
      </c>
      <c r="G36" s="208">
        <f>G25+G17+G33</f>
        <v>66210</v>
      </c>
      <c r="H36" s="208">
        <f>H25+H17+H33</f>
        <v>54765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229</v>
      </c>
      <c r="D37" s="205">
        <v>365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294</v>
      </c>
      <c r="H43" s="206">
        <v>489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716</v>
      </c>
      <c r="H44" s="206">
        <v>860</v>
      </c>
    </row>
    <row r="45" spans="1:15" ht="15">
      <c r="A45" s="291" t="s">
        <v>136</v>
      </c>
      <c r="B45" s="305" t="s">
        <v>137</v>
      </c>
      <c r="C45" s="209">
        <f>C34+C39+C44</f>
        <v>50880</v>
      </c>
      <c r="D45" s="209">
        <f>D34+D39+D44</f>
        <v>51016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18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1028</v>
      </c>
      <c r="H49" s="208">
        <f>SUM(H43:H48)</f>
        <v>1349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77</v>
      </c>
      <c r="H53" s="206">
        <v>6</v>
      </c>
    </row>
    <row r="54" spans="1:8" ht="15">
      <c r="A54" s="291" t="s">
        <v>166</v>
      </c>
      <c r="B54" s="305" t="s">
        <v>167</v>
      </c>
      <c r="C54" s="205">
        <v>22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57304</v>
      </c>
      <c r="D55" s="209">
        <f>D19+D20+D21+D27+D32+D45+D51+D53+D54</f>
        <v>56836</v>
      </c>
      <c r="E55" s="293" t="s">
        <v>172</v>
      </c>
      <c r="F55" s="317" t="s">
        <v>173</v>
      </c>
      <c r="G55" s="208">
        <f>G49+G51+G52+G53+G54</f>
        <v>1105</v>
      </c>
      <c r="H55" s="208">
        <f>H49+H51+H52+H53+H54</f>
        <v>1355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262</v>
      </c>
      <c r="H59" s="206">
        <v>752</v>
      </c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738</v>
      </c>
      <c r="H61" s="208">
        <f>SUM(H62:H68)</f>
        <v>1041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518</v>
      </c>
      <c r="H62" s="206">
        <v>378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0</v>
      </c>
      <c r="E64" s="293" t="s">
        <v>200</v>
      </c>
      <c r="F64" s="298" t="s">
        <v>201</v>
      </c>
      <c r="G64" s="206">
        <v>118</v>
      </c>
      <c r="H64" s="206">
        <v>463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34</v>
      </c>
      <c r="H65" s="206">
        <v>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</v>
      </c>
      <c r="H66" s="206">
        <v>54</v>
      </c>
    </row>
    <row r="67" spans="1:8" ht="15">
      <c r="A67" s="291" t="s">
        <v>207</v>
      </c>
      <c r="B67" s="297" t="s">
        <v>208</v>
      </c>
      <c r="C67" s="205">
        <v>4153</v>
      </c>
      <c r="D67" s="205">
        <v>832</v>
      </c>
      <c r="E67" s="293" t="s">
        <v>209</v>
      </c>
      <c r="F67" s="298" t="s">
        <v>210</v>
      </c>
      <c r="G67" s="206">
        <v>14</v>
      </c>
      <c r="H67" s="206">
        <v>40</v>
      </c>
    </row>
    <row r="68" spans="1:8" ht="15">
      <c r="A68" s="291" t="s">
        <v>211</v>
      </c>
      <c r="B68" s="297" t="s">
        <v>212</v>
      </c>
      <c r="C68" s="205">
        <v>254</v>
      </c>
      <c r="D68" s="205">
        <v>347</v>
      </c>
      <c r="E68" s="293" t="s">
        <v>213</v>
      </c>
      <c r="F68" s="298" t="s">
        <v>214</v>
      </c>
      <c r="G68" s="206">
        <v>45</v>
      </c>
      <c r="H68" s="206">
        <v>103</v>
      </c>
    </row>
    <row r="69" spans="1:8" ht="15">
      <c r="A69" s="291" t="s">
        <v>215</v>
      </c>
      <c r="B69" s="297" t="s">
        <v>216</v>
      </c>
      <c r="C69" s="205">
        <v>2</v>
      </c>
      <c r="D69" s="205">
        <v>2</v>
      </c>
      <c r="E69" s="307" t="s">
        <v>78</v>
      </c>
      <c r="F69" s="298" t="s">
        <v>217</v>
      </c>
      <c r="G69" s="206">
        <v>13</v>
      </c>
      <c r="H69" s="206">
        <v>124</v>
      </c>
    </row>
    <row r="70" spans="1:8" ht="15">
      <c r="A70" s="291" t="s">
        <v>218</v>
      </c>
      <c r="B70" s="297" t="s">
        <v>219</v>
      </c>
      <c r="C70" s="205">
        <v>13</v>
      </c>
      <c r="D70" s="205"/>
      <c r="E70" s="293" t="s">
        <v>220</v>
      </c>
      <c r="F70" s="298" t="s">
        <v>221</v>
      </c>
      <c r="G70" s="206">
        <v>57</v>
      </c>
      <c r="H70" s="206">
        <v>51</v>
      </c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1070</v>
      </c>
      <c r="H71" s="215">
        <f>H59+H60+H61+H69+H70</f>
        <v>1968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13</v>
      </c>
      <c r="D74" s="205">
        <v>24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4436</v>
      </c>
      <c r="D75" s="209">
        <f>SUM(D67:D74)</f>
        <v>1205</v>
      </c>
      <c r="E75" s="307" t="s">
        <v>160</v>
      </c>
      <c r="F75" s="301" t="s">
        <v>234</v>
      </c>
      <c r="G75" s="206">
        <v>244</v>
      </c>
      <c r="H75" s="206">
        <v>23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1314</v>
      </c>
      <c r="H79" s="216">
        <f>H71+H74+H75+H76</f>
        <v>1991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35</v>
      </c>
      <c r="D87" s="205">
        <v>4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6846</v>
      </c>
      <c r="D88" s="205">
        <v>59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6881</v>
      </c>
      <c r="D91" s="209">
        <f>SUM(D87:D90)</f>
        <v>63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6</v>
      </c>
      <c r="D92" s="205">
        <v>7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11325</v>
      </c>
      <c r="D93" s="209">
        <f>D64+D75+D84+D91+D92</f>
        <v>1275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68629</v>
      </c>
      <c r="D94" s="218">
        <f>D93+D55</f>
        <v>58111</v>
      </c>
      <c r="E94" s="558" t="s">
        <v>270</v>
      </c>
      <c r="F94" s="345" t="s">
        <v>271</v>
      </c>
      <c r="G94" s="219">
        <f>G36+G39+G55+G79</f>
        <v>68629</v>
      </c>
      <c r="H94" s="219">
        <f>H36+H39+H55+H79</f>
        <v>58111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9" t="s">
        <v>381</v>
      </c>
      <c r="D98" s="609"/>
      <c r="E98" s="609"/>
      <c r="F98" s="224"/>
      <c r="G98" s="225"/>
      <c r="H98" s="226"/>
      <c r="M98" s="211"/>
    </row>
    <row r="99" spans="3:8" ht="15">
      <c r="C99" s="78"/>
      <c r="D99" s="1" t="s">
        <v>864</v>
      </c>
      <c r="E99" s="78"/>
      <c r="F99" s="224"/>
      <c r="G99" s="225"/>
      <c r="H99" s="226"/>
    </row>
    <row r="100" spans="1:5" ht="15">
      <c r="A100" s="227"/>
      <c r="B100" s="227"/>
      <c r="C100" s="609" t="s">
        <v>781</v>
      </c>
      <c r="D100" s="610"/>
      <c r="E100" s="610"/>
    </row>
    <row r="101" ht="25.5">
      <c r="D101" s="223" t="s">
        <v>865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0">
      <selection activeCell="A44" sqref="A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Сирма Груп Холдинг АД</v>
      </c>
      <c r="F2" s="613" t="s">
        <v>2</v>
      </c>
      <c r="G2" s="613"/>
      <c r="H2" s="353">
        <f>'справка №1-БАЛАНС'!H3</f>
        <v>200101236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01.01.2015-31.12.2015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38</v>
      </c>
      <c r="D9" s="79">
        <v>18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464</v>
      </c>
      <c r="D10" s="79">
        <v>397</v>
      </c>
      <c r="E10" s="363" t="s">
        <v>287</v>
      </c>
      <c r="F10" s="365" t="s">
        <v>288</v>
      </c>
      <c r="G10" s="87"/>
      <c r="H10" s="87">
        <v>285</v>
      </c>
    </row>
    <row r="11" spans="1:8" ht="12">
      <c r="A11" s="363" t="s">
        <v>289</v>
      </c>
      <c r="B11" s="364" t="s">
        <v>290</v>
      </c>
      <c r="C11" s="79">
        <v>258</v>
      </c>
      <c r="D11" s="79">
        <v>168</v>
      </c>
      <c r="E11" s="366" t="s">
        <v>291</v>
      </c>
      <c r="F11" s="365" t="s">
        <v>292</v>
      </c>
      <c r="G11" s="87">
        <v>1538</v>
      </c>
      <c r="H11" s="87">
        <v>1354</v>
      </c>
    </row>
    <row r="12" spans="1:8" ht="12">
      <c r="A12" s="363" t="s">
        <v>293</v>
      </c>
      <c r="B12" s="364" t="s">
        <v>294</v>
      </c>
      <c r="C12" s="79">
        <v>850</v>
      </c>
      <c r="D12" s="79">
        <v>583</v>
      </c>
      <c r="E12" s="366" t="s">
        <v>78</v>
      </c>
      <c r="F12" s="365" t="s">
        <v>295</v>
      </c>
      <c r="G12" s="87">
        <v>1</v>
      </c>
      <c r="H12" s="87">
        <v>35</v>
      </c>
    </row>
    <row r="13" spans="1:18" ht="12">
      <c r="A13" s="363" t="s">
        <v>296</v>
      </c>
      <c r="B13" s="364" t="s">
        <v>297</v>
      </c>
      <c r="C13" s="79">
        <v>85</v>
      </c>
      <c r="D13" s="79">
        <v>72</v>
      </c>
      <c r="E13" s="367" t="s">
        <v>51</v>
      </c>
      <c r="F13" s="368" t="s">
        <v>298</v>
      </c>
      <c r="G13" s="88">
        <f>SUM(G9:G12)</f>
        <v>1539</v>
      </c>
      <c r="H13" s="88">
        <f>SUM(H9:H12)</f>
        <v>1674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40</v>
      </c>
      <c r="D14" s="79">
        <v>282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-113</v>
      </c>
      <c r="D15" s="80">
        <v>-166</v>
      </c>
      <c r="E15" s="361" t="s">
        <v>303</v>
      </c>
      <c r="F15" s="370" t="s">
        <v>304</v>
      </c>
      <c r="G15" s="87">
        <v>87</v>
      </c>
      <c r="H15" s="87">
        <v>59</v>
      </c>
    </row>
    <row r="16" spans="1:8" ht="12">
      <c r="A16" s="363" t="s">
        <v>305</v>
      </c>
      <c r="B16" s="364" t="s">
        <v>306</v>
      </c>
      <c r="C16" s="80"/>
      <c r="D16" s="80">
        <v>92</v>
      </c>
      <c r="E16" s="363" t="s">
        <v>307</v>
      </c>
      <c r="F16" s="369" t="s">
        <v>308</v>
      </c>
      <c r="G16" s="89">
        <v>87</v>
      </c>
      <c r="H16" s="89">
        <v>59</v>
      </c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1622</v>
      </c>
      <c r="D19" s="82">
        <f>SUM(D9:D15)+D16</f>
        <v>1446</v>
      </c>
      <c r="E19" s="373" t="s">
        <v>315</v>
      </c>
      <c r="F19" s="369" t="s">
        <v>316</v>
      </c>
      <c r="G19" s="87">
        <v>88</v>
      </c>
      <c r="H19" s="87">
        <v>82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>
        <v>273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60</v>
      </c>
      <c r="H21" s="87"/>
    </row>
    <row r="22" spans="1:8" ht="24">
      <c r="A22" s="360" t="s">
        <v>322</v>
      </c>
      <c r="B22" s="375" t="s">
        <v>323</v>
      </c>
      <c r="C22" s="79">
        <v>128</v>
      </c>
      <c r="D22" s="79">
        <v>102</v>
      </c>
      <c r="E22" s="373" t="s">
        <v>324</v>
      </c>
      <c r="F22" s="369" t="s">
        <v>325</v>
      </c>
      <c r="G22" s="87">
        <v>2</v>
      </c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5</v>
      </c>
      <c r="D24" s="79">
        <v>1</v>
      </c>
      <c r="E24" s="367" t="s">
        <v>103</v>
      </c>
      <c r="F24" s="370" t="s">
        <v>332</v>
      </c>
      <c r="G24" s="88">
        <f>SUM(G19:G23)</f>
        <v>150</v>
      </c>
      <c r="H24" s="88">
        <f>SUM(H19:H23)</f>
        <v>355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</v>
      </c>
      <c r="D25" s="79">
        <v>10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137</v>
      </c>
      <c r="D26" s="82">
        <f>SUM(D22:D25)</f>
        <v>113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1759</v>
      </c>
      <c r="D28" s="83">
        <f>D26+D19</f>
        <v>1559</v>
      </c>
      <c r="E28" s="174" t="s">
        <v>337</v>
      </c>
      <c r="F28" s="370" t="s">
        <v>338</v>
      </c>
      <c r="G28" s="88">
        <f>G13+G15+G24</f>
        <v>1776</v>
      </c>
      <c r="H28" s="88">
        <f>H13+H15+H24</f>
        <v>2088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17</v>
      </c>
      <c r="D30" s="83">
        <f>IF((H28-D28)&gt;0,H28-D28,0)</f>
        <v>529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>
        <v>57</v>
      </c>
    </row>
    <row r="33" spans="1:18" ht="12">
      <c r="A33" s="379" t="s">
        <v>349</v>
      </c>
      <c r="B33" s="376" t="s">
        <v>350</v>
      </c>
      <c r="C33" s="82">
        <f>C28-C31+C32</f>
        <v>1759</v>
      </c>
      <c r="D33" s="82">
        <f>D28-D31+D32</f>
        <v>1559</v>
      </c>
      <c r="E33" s="174" t="s">
        <v>351</v>
      </c>
      <c r="F33" s="370" t="s">
        <v>352</v>
      </c>
      <c r="G33" s="90">
        <f>G32-G31+G28</f>
        <v>1776</v>
      </c>
      <c r="H33" s="90">
        <f>H32-H31+H28</f>
        <v>2145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17</v>
      </c>
      <c r="D34" s="83">
        <f>IF((H33-D33)&gt;0,H33-D33,0)</f>
        <v>586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4</v>
      </c>
      <c r="D35" s="82">
        <f>D36+D37+D38</f>
        <v>59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5</v>
      </c>
      <c r="D36" s="79">
        <v>33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</v>
      </c>
      <c r="D37" s="537">
        <v>26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13</v>
      </c>
      <c r="D39" s="570">
        <f>+IF((H33-D33-D35)&gt;0,H33-D33-D35,0)</f>
        <v>527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</v>
      </c>
      <c r="D41" s="85">
        <f>IF(H39=0,IF(D39-D40&gt;0,D39-D40+H40,0),IF(H39-H40&lt;0,H40-H39+D39,0))</f>
        <v>527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1776</v>
      </c>
      <c r="D42" s="86">
        <f>D33+D35+D39</f>
        <v>2145</v>
      </c>
      <c r="E42" s="177" t="s">
        <v>378</v>
      </c>
      <c r="F42" s="178" t="s">
        <v>379</v>
      </c>
      <c r="G42" s="90">
        <f>G39+G33</f>
        <v>1776</v>
      </c>
      <c r="H42" s="90">
        <f>H39+H33</f>
        <v>2145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11"/>
      <c r="E44" s="611"/>
      <c r="F44" s="611"/>
      <c r="G44" s="611"/>
      <c r="H44" s="61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864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12"/>
      <c r="E46" s="612"/>
      <c r="F46" s="612"/>
      <c r="G46" s="612"/>
      <c r="H46" s="612"/>
    </row>
    <row r="47" spans="1:8" ht="12">
      <c r="A47" s="29"/>
      <c r="B47" s="530"/>
      <c r="C47" s="531"/>
      <c r="D47" s="531" t="s">
        <v>865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Сирма Груп Холдинг АД</v>
      </c>
      <c r="C4" s="397" t="s">
        <v>2</v>
      </c>
      <c r="D4" s="353">
        <f>'справка №1-БАЛАНС'!H3</f>
        <v>200101236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01.01.2015-31.12.2015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1286</v>
      </c>
      <c r="D10" s="92">
        <v>1429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-1090</v>
      </c>
      <c r="D11" s="92">
        <v>-736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-881</v>
      </c>
      <c r="D13" s="92">
        <v>-588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>
        <v>-5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-15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-147</v>
      </c>
      <c r="D19" s="92">
        <v>-102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-847</v>
      </c>
      <c r="D20" s="93">
        <f>SUM(D10:D19)</f>
        <v>-2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-648</v>
      </c>
      <c r="D22" s="92">
        <v>-125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-3176</v>
      </c>
      <c r="D24" s="92">
        <v>-376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242</v>
      </c>
      <c r="D25" s="92">
        <v>88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>
        <v>63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>
        <v>200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32</v>
      </c>
      <c r="D31" s="92">
        <v>-8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-3550</v>
      </c>
      <c r="D32" s="93">
        <f>SUM(D22:D31)</f>
        <v>-158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11652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407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-229</v>
      </c>
      <c r="D37" s="92">
        <v>-146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-38</v>
      </c>
      <c r="D38" s="92">
        <v>-35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-165</v>
      </c>
      <c r="D39" s="92">
        <v>-95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</v>
      </c>
      <c r="D41" s="92">
        <v>-9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11215</v>
      </c>
      <c r="D42" s="93">
        <f>SUM(D34:D41)</f>
        <v>122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6818</v>
      </c>
      <c r="D43" s="93">
        <f>D42+D32+D20</f>
        <v>-38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63</v>
      </c>
      <c r="D44" s="184">
        <v>101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6881</v>
      </c>
      <c r="D45" s="93">
        <f>D44+D43</f>
        <v>63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6881</v>
      </c>
      <c r="D46" s="94">
        <v>63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4"/>
      <c r="D50" s="614"/>
      <c r="G50" s="186"/>
      <c r="H50" s="186"/>
    </row>
    <row r="51" spans="1:8" ht="12">
      <c r="A51" s="546"/>
      <c r="B51" s="546" t="s">
        <v>864</v>
      </c>
      <c r="C51" s="542"/>
      <c r="D51" s="542"/>
      <c r="G51" s="186"/>
      <c r="H51" s="186"/>
    </row>
    <row r="52" spans="1:8" ht="12">
      <c r="A52" s="546"/>
      <c r="B52" s="544" t="s">
        <v>781</v>
      </c>
      <c r="C52" s="614"/>
      <c r="D52" s="614"/>
      <c r="G52" s="186"/>
      <c r="H52" s="186"/>
    </row>
    <row r="53" spans="1:8" ht="12">
      <c r="A53" s="546"/>
      <c r="B53" s="546" t="s">
        <v>865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7" t="str">
        <f>'справка №1-БАЛАНС'!E3</f>
        <v>Сирма Груп Холдинг АД</v>
      </c>
      <c r="D3" s="618"/>
      <c r="E3" s="618"/>
      <c r="F3" s="618"/>
      <c r="G3" s="618"/>
      <c r="H3" s="574"/>
      <c r="I3" s="574"/>
      <c r="J3" s="2"/>
      <c r="K3" s="573" t="s">
        <v>2</v>
      </c>
      <c r="L3" s="573"/>
      <c r="M3" s="592">
        <f>'справка №1-БАЛАНС'!H3</f>
        <v>200101236</v>
      </c>
      <c r="N3" s="3"/>
    </row>
    <row r="4" spans="1:15" s="5" customFormat="1" ht="13.5" customHeight="1">
      <c r="A4" s="6" t="s">
        <v>460</v>
      </c>
      <c r="B4" s="574"/>
      <c r="C4" s="617" t="str">
        <f>'справка №1-БАЛАНС'!E4</f>
        <v>неконсолидиран</v>
      </c>
      <c r="D4" s="617"/>
      <c r="E4" s="619"/>
      <c r="F4" s="617"/>
      <c r="G4" s="617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7" t="str">
        <f>'справка №1-БАЛАНС'!E5</f>
        <v>01.01.2015-31.12.2015</v>
      </c>
      <c r="D5" s="618"/>
      <c r="E5" s="618"/>
      <c r="F5" s="618"/>
      <c r="G5" s="61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49837</v>
      </c>
      <c r="D11" s="96">
        <f>'справка №1-БАЛАНС'!H19</f>
        <v>3619</v>
      </c>
      <c r="E11" s="96">
        <f>'справка №1-БАЛАНС'!H20</f>
        <v>0</v>
      </c>
      <c r="F11" s="96">
        <f>'справка №1-БАЛАНС'!H22</f>
        <v>92</v>
      </c>
      <c r="G11" s="96">
        <f>'справка №1-БАЛАНС'!H23</f>
        <v>0</v>
      </c>
      <c r="H11" s="98"/>
      <c r="I11" s="96">
        <f>'справка №1-БАЛАНС'!H28+'справка №1-БАЛАНС'!H31</f>
        <v>1231</v>
      </c>
      <c r="J11" s="96">
        <f>'справка №1-БАЛАНС'!H29+'справка №1-БАЛАНС'!H32</f>
        <v>-14</v>
      </c>
      <c r="K11" s="98"/>
      <c r="L11" s="424">
        <f>SUM(C11:K11)</f>
        <v>54765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49837</v>
      </c>
      <c r="D15" s="99">
        <f aca="true" t="shared" si="2" ref="D15:M15">D11+D12</f>
        <v>3619</v>
      </c>
      <c r="E15" s="99">
        <f t="shared" si="2"/>
        <v>0</v>
      </c>
      <c r="F15" s="99">
        <f t="shared" si="2"/>
        <v>92</v>
      </c>
      <c r="G15" s="99">
        <f t="shared" si="2"/>
        <v>0</v>
      </c>
      <c r="H15" s="99">
        <f t="shared" si="2"/>
        <v>0</v>
      </c>
      <c r="I15" s="99">
        <f t="shared" si="2"/>
        <v>1231</v>
      </c>
      <c r="J15" s="99">
        <f t="shared" si="2"/>
        <v>-14</v>
      </c>
      <c r="K15" s="99">
        <f t="shared" si="2"/>
        <v>0</v>
      </c>
      <c r="L15" s="424">
        <f t="shared" si="1"/>
        <v>54765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</v>
      </c>
      <c r="J16" s="425">
        <f>+'справка №1-БАЛАНС'!G32</f>
        <v>0</v>
      </c>
      <c r="K16" s="98"/>
      <c r="L16" s="424">
        <f t="shared" si="1"/>
        <v>13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53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53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53</v>
      </c>
      <c r="G19" s="98"/>
      <c r="H19" s="98"/>
      <c r="I19" s="98"/>
      <c r="J19" s="98"/>
      <c r="K19" s="98"/>
      <c r="L19" s="424">
        <f t="shared" si="1"/>
        <v>53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9524</v>
      </c>
      <c r="D24" s="97">
        <f aca="true" t="shared" si="5" ref="D24:M24">D25-D26</f>
        <v>1905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11429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>
        <v>9524</v>
      </c>
      <c r="D25" s="239">
        <v>1905</v>
      </c>
      <c r="E25" s="239"/>
      <c r="F25" s="239"/>
      <c r="G25" s="239"/>
      <c r="H25" s="239"/>
      <c r="I25" s="239"/>
      <c r="J25" s="239"/>
      <c r="K25" s="239"/>
      <c r="L25" s="424">
        <f t="shared" si="1"/>
        <v>11429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59361</v>
      </c>
      <c r="D29" s="97">
        <f aca="true" t="shared" si="6" ref="D29:M29">D17+D20+D21+D24+D28+D27+D15+D16</f>
        <v>5524</v>
      </c>
      <c r="E29" s="97">
        <f t="shared" si="6"/>
        <v>0</v>
      </c>
      <c r="F29" s="97">
        <f t="shared" si="6"/>
        <v>145</v>
      </c>
      <c r="G29" s="97">
        <f t="shared" si="6"/>
        <v>0</v>
      </c>
      <c r="H29" s="97">
        <f t="shared" si="6"/>
        <v>0</v>
      </c>
      <c r="I29" s="97">
        <f t="shared" si="6"/>
        <v>1244</v>
      </c>
      <c r="J29" s="97">
        <f t="shared" si="6"/>
        <v>-14</v>
      </c>
      <c r="K29" s="97">
        <f t="shared" si="6"/>
        <v>0</v>
      </c>
      <c r="L29" s="424">
        <f t="shared" si="1"/>
        <v>66260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59361</v>
      </c>
      <c r="D32" s="97">
        <f t="shared" si="7"/>
        <v>5524</v>
      </c>
      <c r="E32" s="97">
        <f t="shared" si="7"/>
        <v>0</v>
      </c>
      <c r="F32" s="97">
        <f t="shared" si="7"/>
        <v>145</v>
      </c>
      <c r="G32" s="97">
        <f t="shared" si="7"/>
        <v>0</v>
      </c>
      <c r="H32" s="97">
        <f t="shared" si="7"/>
        <v>0</v>
      </c>
      <c r="I32" s="97">
        <f t="shared" si="7"/>
        <v>1244</v>
      </c>
      <c r="J32" s="97">
        <f t="shared" si="7"/>
        <v>-14</v>
      </c>
      <c r="K32" s="97">
        <f t="shared" si="7"/>
        <v>0</v>
      </c>
      <c r="L32" s="424">
        <f t="shared" si="1"/>
        <v>66260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16" t="s">
        <v>521</v>
      </c>
      <c r="E35" s="616"/>
      <c r="F35" s="616"/>
      <c r="G35" s="616"/>
      <c r="H35" s="616"/>
      <c r="I35" s="616"/>
      <c r="J35" s="24" t="s">
        <v>857</v>
      </c>
      <c r="K35" s="24"/>
      <c r="L35" s="616"/>
      <c r="M35" s="616"/>
      <c r="N35" s="19"/>
    </row>
    <row r="36" spans="1:13" ht="12">
      <c r="A36" s="430"/>
      <c r="B36" s="431"/>
      <c r="C36" s="432"/>
      <c r="D36" s="432"/>
      <c r="E36" s="432" t="s">
        <v>864</v>
      </c>
      <c r="F36" s="432"/>
      <c r="G36" s="432"/>
      <c r="H36" s="432"/>
      <c r="I36" s="432"/>
      <c r="J36" s="432"/>
      <c r="K36" s="432" t="s">
        <v>865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7" t="s">
        <v>383</v>
      </c>
      <c r="B2" s="630"/>
      <c r="C2" s="585"/>
      <c r="D2" s="585"/>
      <c r="E2" s="617" t="str">
        <f>'справка №1-БАЛАНС'!E3</f>
        <v>Сирма Груп Холдинг АД</v>
      </c>
      <c r="F2" s="638"/>
      <c r="G2" s="638"/>
      <c r="H2" s="585"/>
      <c r="I2" s="441"/>
      <c r="J2" s="441"/>
      <c r="K2" s="441"/>
      <c r="L2" s="441"/>
      <c r="M2" s="633" t="s">
        <v>2</v>
      </c>
      <c r="N2" s="629"/>
      <c r="O2" s="629"/>
      <c r="P2" s="634">
        <f>'справка №1-БАЛАНС'!H3</f>
        <v>200101236</v>
      </c>
      <c r="Q2" s="634"/>
      <c r="R2" s="353"/>
    </row>
    <row r="3" spans="1:18" ht="15">
      <c r="A3" s="637" t="s">
        <v>5</v>
      </c>
      <c r="B3" s="630"/>
      <c r="C3" s="586"/>
      <c r="D3" s="586"/>
      <c r="E3" s="617" t="str">
        <f>'справка №1-БАЛАНС'!E5</f>
        <v>01.01.2015-31.12.2015</v>
      </c>
      <c r="F3" s="639"/>
      <c r="G3" s="639"/>
      <c r="H3" s="443"/>
      <c r="I3" s="443"/>
      <c r="J3" s="443"/>
      <c r="K3" s="443"/>
      <c r="L3" s="443"/>
      <c r="M3" s="635" t="s">
        <v>4</v>
      </c>
      <c r="N3" s="635"/>
      <c r="O3" s="577"/>
      <c r="P3" s="636" t="str">
        <f>'справка №1-БАЛАНС'!H4</f>
        <v> </v>
      </c>
      <c r="Q3" s="636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31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31" t="s">
        <v>529</v>
      </c>
      <c r="R5" s="631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32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32"/>
      <c r="R6" s="632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143</v>
      </c>
      <c r="E10" s="243"/>
      <c r="F10" s="243"/>
      <c r="G10" s="113">
        <f aca="true" t="shared" si="2" ref="G10:G39">D10+E10-F10</f>
        <v>143</v>
      </c>
      <c r="H10" s="103"/>
      <c r="I10" s="103"/>
      <c r="J10" s="113">
        <f aca="true" t="shared" si="3" ref="J10:J39">G10+H10-I10</f>
        <v>143</v>
      </c>
      <c r="K10" s="103">
        <v>3</v>
      </c>
      <c r="L10" s="103">
        <v>3</v>
      </c>
      <c r="M10" s="103"/>
      <c r="N10" s="113">
        <f aca="true" t="shared" si="4" ref="N10:N39">K10+L10-M10</f>
        <v>6</v>
      </c>
      <c r="O10" s="103"/>
      <c r="P10" s="103"/>
      <c r="Q10" s="113">
        <f t="shared" si="0"/>
        <v>6</v>
      </c>
      <c r="R10" s="113">
        <f t="shared" si="1"/>
        <v>137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29</v>
      </c>
      <c r="E11" s="243">
        <v>554</v>
      </c>
      <c r="F11" s="243"/>
      <c r="G11" s="113">
        <f t="shared" si="2"/>
        <v>583</v>
      </c>
      <c r="H11" s="103"/>
      <c r="I11" s="103"/>
      <c r="J11" s="113">
        <f t="shared" si="3"/>
        <v>583</v>
      </c>
      <c r="K11" s="103">
        <v>13</v>
      </c>
      <c r="L11" s="103">
        <v>90</v>
      </c>
      <c r="M11" s="103"/>
      <c r="N11" s="113">
        <f t="shared" si="4"/>
        <v>103</v>
      </c>
      <c r="O11" s="103"/>
      <c r="P11" s="103"/>
      <c r="Q11" s="113">
        <f t="shared" si="0"/>
        <v>103</v>
      </c>
      <c r="R11" s="113">
        <f t="shared" si="1"/>
        <v>480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/>
      <c r="E13" s="243">
        <v>10</v>
      </c>
      <c r="F13" s="243"/>
      <c r="G13" s="113">
        <f t="shared" si="2"/>
        <v>10</v>
      </c>
      <c r="H13" s="103"/>
      <c r="I13" s="103"/>
      <c r="J13" s="113">
        <f t="shared" si="3"/>
        <v>10</v>
      </c>
      <c r="K13" s="103"/>
      <c r="L13" s="103">
        <v>1</v>
      </c>
      <c r="M13" s="103"/>
      <c r="N13" s="113">
        <f t="shared" si="4"/>
        <v>1</v>
      </c>
      <c r="O13" s="103"/>
      <c r="P13" s="103"/>
      <c r="Q13" s="113">
        <f t="shared" si="0"/>
        <v>1</v>
      </c>
      <c r="R13" s="113">
        <f t="shared" si="1"/>
        <v>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4</v>
      </c>
      <c r="E14" s="243">
        <v>27</v>
      </c>
      <c r="F14" s="243"/>
      <c r="G14" s="113">
        <f t="shared" si="2"/>
        <v>31</v>
      </c>
      <c r="H14" s="103"/>
      <c r="I14" s="103"/>
      <c r="J14" s="113">
        <f t="shared" si="3"/>
        <v>31</v>
      </c>
      <c r="K14" s="103">
        <v>2</v>
      </c>
      <c r="L14" s="103">
        <v>3</v>
      </c>
      <c r="M14" s="103"/>
      <c r="N14" s="113">
        <f t="shared" si="4"/>
        <v>5</v>
      </c>
      <c r="O14" s="103"/>
      <c r="P14" s="103"/>
      <c r="Q14" s="113">
        <f t="shared" si="0"/>
        <v>5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5</v>
      </c>
      <c r="E16" s="243"/>
      <c r="F16" s="243"/>
      <c r="G16" s="113">
        <f t="shared" si="2"/>
        <v>5</v>
      </c>
      <c r="H16" s="103"/>
      <c r="I16" s="103"/>
      <c r="J16" s="113">
        <f t="shared" si="3"/>
        <v>5</v>
      </c>
      <c r="K16" s="103"/>
      <c r="L16" s="103">
        <v>1</v>
      </c>
      <c r="M16" s="103"/>
      <c r="N16" s="113">
        <f t="shared" si="4"/>
        <v>1</v>
      </c>
      <c r="O16" s="103"/>
      <c r="P16" s="103"/>
      <c r="Q16" s="113">
        <f aca="true" t="shared" si="5" ref="Q16:Q25">N16+O16-P16</f>
        <v>1</v>
      </c>
      <c r="R16" s="113">
        <f aca="true" t="shared" si="6" ref="R16:R25">J16-Q16</f>
        <v>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181</v>
      </c>
      <c r="E17" s="248">
        <f>SUM(E9:E16)</f>
        <v>591</v>
      </c>
      <c r="F17" s="248">
        <f>SUM(F9:F16)</f>
        <v>0</v>
      </c>
      <c r="G17" s="113">
        <f t="shared" si="2"/>
        <v>772</v>
      </c>
      <c r="H17" s="114">
        <f>SUM(H9:H16)</f>
        <v>0</v>
      </c>
      <c r="I17" s="114">
        <f>SUM(I9:I16)</f>
        <v>0</v>
      </c>
      <c r="J17" s="113">
        <f t="shared" si="3"/>
        <v>772</v>
      </c>
      <c r="K17" s="114">
        <f>SUM(K9:K16)</f>
        <v>18</v>
      </c>
      <c r="L17" s="114">
        <f>SUM(L9:L16)</f>
        <v>98</v>
      </c>
      <c r="M17" s="114">
        <f>SUM(M9:M16)</f>
        <v>0</v>
      </c>
      <c r="N17" s="113">
        <f t="shared" si="4"/>
        <v>116</v>
      </c>
      <c r="O17" s="114">
        <f>SUM(O9:O16)</f>
        <v>0</v>
      </c>
      <c r="P17" s="114">
        <f>SUM(P9:P16)</f>
        <v>0</v>
      </c>
      <c r="Q17" s="113">
        <f t="shared" si="5"/>
        <v>116</v>
      </c>
      <c r="R17" s="113">
        <f t="shared" si="6"/>
        <v>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>
        <v>6146</v>
      </c>
      <c r="E18" s="241"/>
      <c r="F18" s="241"/>
      <c r="G18" s="113">
        <f t="shared" si="2"/>
        <v>6146</v>
      </c>
      <c r="H18" s="101"/>
      <c r="I18" s="101"/>
      <c r="J18" s="113">
        <f t="shared" si="3"/>
        <v>6146</v>
      </c>
      <c r="K18" s="101">
        <v>676</v>
      </c>
      <c r="L18" s="101">
        <v>123</v>
      </c>
      <c r="M18" s="101"/>
      <c r="N18" s="113">
        <f t="shared" si="4"/>
        <v>799</v>
      </c>
      <c r="O18" s="101"/>
      <c r="P18" s="101"/>
      <c r="Q18" s="113">
        <f t="shared" si="5"/>
        <v>799</v>
      </c>
      <c r="R18" s="113">
        <f t="shared" si="6"/>
        <v>5347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237</v>
      </c>
      <c r="E21" s="243">
        <v>78</v>
      </c>
      <c r="F21" s="243"/>
      <c r="G21" s="113">
        <f t="shared" si="2"/>
        <v>315</v>
      </c>
      <c r="H21" s="103"/>
      <c r="I21" s="103"/>
      <c r="J21" s="113">
        <f t="shared" si="3"/>
        <v>315</v>
      </c>
      <c r="K21" s="103">
        <v>50</v>
      </c>
      <c r="L21" s="103">
        <v>36</v>
      </c>
      <c r="M21" s="103"/>
      <c r="N21" s="113">
        <f t="shared" si="4"/>
        <v>86</v>
      </c>
      <c r="O21" s="103"/>
      <c r="P21" s="103"/>
      <c r="Q21" s="113">
        <f t="shared" si="5"/>
        <v>86</v>
      </c>
      <c r="R21" s="113">
        <f t="shared" si="6"/>
        <v>229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>
        <v>57</v>
      </c>
      <c r="F22" s="243"/>
      <c r="G22" s="113">
        <f t="shared" si="2"/>
        <v>57</v>
      </c>
      <c r="H22" s="103"/>
      <c r="I22" s="103"/>
      <c r="J22" s="113">
        <f t="shared" si="3"/>
        <v>57</v>
      </c>
      <c r="K22" s="103"/>
      <c r="L22" s="103">
        <v>3</v>
      </c>
      <c r="M22" s="103"/>
      <c r="N22" s="113">
        <f t="shared" si="4"/>
        <v>3</v>
      </c>
      <c r="O22" s="103"/>
      <c r="P22" s="103"/>
      <c r="Q22" s="113">
        <f t="shared" si="5"/>
        <v>3</v>
      </c>
      <c r="R22" s="113">
        <f t="shared" si="6"/>
        <v>54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117</v>
      </c>
      <c r="E24" s="243"/>
      <c r="F24" s="243"/>
      <c r="G24" s="113">
        <f t="shared" si="2"/>
        <v>117</v>
      </c>
      <c r="H24" s="103"/>
      <c r="I24" s="103"/>
      <c r="J24" s="113">
        <f t="shared" si="3"/>
        <v>117</v>
      </c>
      <c r="K24" s="103"/>
      <c r="L24" s="103">
        <v>1</v>
      </c>
      <c r="M24" s="103"/>
      <c r="N24" s="113">
        <f t="shared" si="4"/>
        <v>1</v>
      </c>
      <c r="O24" s="103"/>
      <c r="P24" s="103"/>
      <c r="Q24" s="113">
        <f t="shared" si="5"/>
        <v>1</v>
      </c>
      <c r="R24" s="113">
        <f t="shared" si="6"/>
        <v>116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354</v>
      </c>
      <c r="E25" s="244">
        <f aca="true" t="shared" si="7" ref="E25:P25">SUM(E21:E24)</f>
        <v>135</v>
      </c>
      <c r="F25" s="244">
        <f t="shared" si="7"/>
        <v>0</v>
      </c>
      <c r="G25" s="105">
        <f t="shared" si="2"/>
        <v>489</v>
      </c>
      <c r="H25" s="104">
        <f t="shared" si="7"/>
        <v>0</v>
      </c>
      <c r="I25" s="104">
        <f t="shared" si="7"/>
        <v>0</v>
      </c>
      <c r="J25" s="105">
        <f t="shared" si="3"/>
        <v>489</v>
      </c>
      <c r="K25" s="104">
        <f t="shared" si="7"/>
        <v>50</v>
      </c>
      <c r="L25" s="104">
        <f t="shared" si="7"/>
        <v>40</v>
      </c>
      <c r="M25" s="104">
        <f t="shared" si="7"/>
        <v>0</v>
      </c>
      <c r="N25" s="105">
        <f t="shared" si="4"/>
        <v>90</v>
      </c>
      <c r="O25" s="104">
        <f t="shared" si="7"/>
        <v>0</v>
      </c>
      <c r="P25" s="104">
        <f t="shared" si="7"/>
        <v>0</v>
      </c>
      <c r="Q25" s="105">
        <f t="shared" si="5"/>
        <v>90</v>
      </c>
      <c r="R25" s="105">
        <f t="shared" si="6"/>
        <v>399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51016</v>
      </c>
      <c r="E27" s="246">
        <f aca="true" t="shared" si="8" ref="E27:P27">SUM(E28:E31)</f>
        <v>0</v>
      </c>
      <c r="F27" s="246">
        <f t="shared" si="8"/>
        <v>136</v>
      </c>
      <c r="G27" s="110">
        <f t="shared" si="2"/>
        <v>50880</v>
      </c>
      <c r="H27" s="109">
        <f t="shared" si="8"/>
        <v>0</v>
      </c>
      <c r="I27" s="109">
        <f t="shared" si="8"/>
        <v>0</v>
      </c>
      <c r="J27" s="110">
        <f t="shared" si="3"/>
        <v>50880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50880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>
        <v>50644</v>
      </c>
      <c r="E28" s="243"/>
      <c r="F28" s="243"/>
      <c r="G28" s="113">
        <f t="shared" si="2"/>
        <v>50644</v>
      </c>
      <c r="H28" s="103"/>
      <c r="I28" s="103"/>
      <c r="J28" s="113">
        <f t="shared" si="3"/>
        <v>50644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50644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>
        <v>7</v>
      </c>
      <c r="E29" s="243"/>
      <c r="F29" s="243"/>
      <c r="G29" s="113">
        <f t="shared" si="2"/>
        <v>7</v>
      </c>
      <c r="H29" s="111"/>
      <c r="I29" s="111"/>
      <c r="J29" s="113">
        <f t="shared" si="3"/>
        <v>7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7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365</v>
      </c>
      <c r="E30" s="243"/>
      <c r="F30" s="243">
        <v>136</v>
      </c>
      <c r="G30" s="113">
        <f t="shared" si="2"/>
        <v>229</v>
      </c>
      <c r="H30" s="111"/>
      <c r="I30" s="111"/>
      <c r="J30" s="113">
        <f t="shared" si="3"/>
        <v>229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229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51016</v>
      </c>
      <c r="E38" s="248">
        <f aca="true" t="shared" si="12" ref="E38:P38">E27+E32+E37</f>
        <v>0</v>
      </c>
      <c r="F38" s="248">
        <f t="shared" si="12"/>
        <v>136</v>
      </c>
      <c r="G38" s="113">
        <f t="shared" si="2"/>
        <v>50880</v>
      </c>
      <c r="H38" s="114">
        <f t="shared" si="12"/>
        <v>0</v>
      </c>
      <c r="I38" s="114">
        <f t="shared" si="12"/>
        <v>0</v>
      </c>
      <c r="J38" s="113">
        <f t="shared" si="3"/>
        <v>50880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50880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57697</v>
      </c>
      <c r="E40" s="547">
        <f>E17+E18+E19+E25+E38+E39</f>
        <v>726</v>
      </c>
      <c r="F40" s="547">
        <f aca="true" t="shared" si="13" ref="F40:R40">F17+F18+F19+F25+F38+F39</f>
        <v>136</v>
      </c>
      <c r="G40" s="547">
        <f t="shared" si="13"/>
        <v>58287</v>
      </c>
      <c r="H40" s="547">
        <f t="shared" si="13"/>
        <v>0</v>
      </c>
      <c r="I40" s="547">
        <f t="shared" si="13"/>
        <v>0</v>
      </c>
      <c r="J40" s="547">
        <f t="shared" si="13"/>
        <v>58287</v>
      </c>
      <c r="K40" s="547">
        <f t="shared" si="13"/>
        <v>744</v>
      </c>
      <c r="L40" s="547">
        <f t="shared" si="13"/>
        <v>261</v>
      </c>
      <c r="M40" s="547">
        <f t="shared" si="13"/>
        <v>0</v>
      </c>
      <c r="N40" s="547">
        <f t="shared" si="13"/>
        <v>1005</v>
      </c>
      <c r="O40" s="547">
        <f t="shared" si="13"/>
        <v>0</v>
      </c>
      <c r="P40" s="547">
        <f t="shared" si="13"/>
        <v>0</v>
      </c>
      <c r="Q40" s="547">
        <f t="shared" si="13"/>
        <v>1005</v>
      </c>
      <c r="R40" s="547">
        <f t="shared" si="13"/>
        <v>57282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29" t="s">
        <v>781</v>
      </c>
      <c r="P44" s="630"/>
      <c r="Q44" s="630"/>
      <c r="R44" s="63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864</v>
      </c>
      <c r="J45" s="437"/>
      <c r="K45" s="437"/>
      <c r="L45" s="437"/>
      <c r="M45" s="437"/>
      <c r="N45" s="437"/>
      <c r="O45" s="437"/>
      <c r="P45" s="437" t="s">
        <v>865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3" t="s">
        <v>609</v>
      </c>
      <c r="B1" s="643"/>
      <c r="C1" s="643"/>
      <c r="D1" s="643"/>
      <c r="E1" s="64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4" t="str">
        <f>"Име на отчитащото се предприятие:"&amp;"           "&amp;'справка №1-БАЛАНС'!E3</f>
        <v>Име на отчитащото се предприятие:           Сирма Груп Холдинг АД</v>
      </c>
      <c r="B3" s="644"/>
      <c r="C3" s="353" t="s">
        <v>2</v>
      </c>
      <c r="E3" s="353">
        <f>'справка №1-БАЛАНС'!H3</f>
        <v>200101236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5" t="str">
        <f>"Отчетен период:"&amp;"           "&amp;'справка №1-БАЛАНС'!E5</f>
        <v>Отчетен период:           01.01.2015-31.12.2015</v>
      </c>
      <c r="B4" s="64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>
        <v>22</v>
      </c>
      <c r="D21" s="153"/>
      <c r="E21" s="166">
        <f t="shared" si="0"/>
        <v>22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4153</v>
      </c>
      <c r="D24" s="165">
        <f>SUM(D25:D27)</f>
        <v>3319</v>
      </c>
      <c r="E24" s="166">
        <f>SUM(E25:E27)</f>
        <v>834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>
        <v>3676</v>
      </c>
      <c r="D25" s="153">
        <v>3141</v>
      </c>
      <c r="E25" s="166">
        <f t="shared" si="0"/>
        <v>535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477</v>
      </c>
      <c r="D26" s="153">
        <v>178</v>
      </c>
      <c r="E26" s="166">
        <f t="shared" si="0"/>
        <v>299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254</v>
      </c>
      <c r="D28" s="153">
        <v>87</v>
      </c>
      <c r="E28" s="166">
        <f t="shared" si="0"/>
        <v>167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2</v>
      </c>
      <c r="D29" s="153"/>
      <c r="E29" s="166">
        <f t="shared" si="0"/>
        <v>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>
        <v>13</v>
      </c>
      <c r="D30" s="153"/>
      <c r="E30" s="166">
        <f t="shared" si="0"/>
        <v>13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1</v>
      </c>
      <c r="D33" s="150">
        <f>SUM(D34:D37)</f>
        <v>0</v>
      </c>
      <c r="E33" s="167">
        <f>SUM(E34:E37)</f>
        <v>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/>
      <c r="E37" s="166">
        <f t="shared" si="0"/>
        <v>1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13</v>
      </c>
      <c r="D38" s="150">
        <f>SUM(D39:D42)</f>
        <v>0</v>
      </c>
      <c r="E38" s="167">
        <f>SUM(E39:E42)</f>
        <v>13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13</v>
      </c>
      <c r="D42" s="153"/>
      <c r="E42" s="166">
        <f t="shared" si="0"/>
        <v>13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4436</v>
      </c>
      <c r="D43" s="149">
        <f>D24+D28+D29+D31+D30+D32+D33+D38</f>
        <v>3406</v>
      </c>
      <c r="E43" s="164">
        <f>E24+E28+E29+E31+E30+E32+E33+E38</f>
        <v>1030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4458</v>
      </c>
      <c r="D44" s="148">
        <f>D43+D21+D19+D9</f>
        <v>3406</v>
      </c>
      <c r="E44" s="164">
        <f>E43+E21+E19+E9</f>
        <v>1052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294</v>
      </c>
      <c r="D52" s="148">
        <f>SUM(D53:D55)</f>
        <v>0</v>
      </c>
      <c r="E52" s="165">
        <f>C52-D52</f>
        <v>294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>
        <v>294</v>
      </c>
      <c r="D53" s="153"/>
      <c r="E53" s="165">
        <f>C53-D53</f>
        <v>294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510</v>
      </c>
      <c r="D56" s="148">
        <f>D57+D59</f>
        <v>0</v>
      </c>
      <c r="E56" s="165">
        <f t="shared" si="1"/>
        <v>510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510</v>
      </c>
      <c r="D57" s="153"/>
      <c r="E57" s="165">
        <f t="shared" si="1"/>
        <v>510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224</v>
      </c>
      <c r="D64" s="153"/>
      <c r="E64" s="165">
        <f t="shared" si="1"/>
        <v>224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206</v>
      </c>
      <c r="D65" s="154"/>
      <c r="E65" s="165">
        <f t="shared" si="1"/>
        <v>206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1028</v>
      </c>
      <c r="D66" s="148">
        <f>D52+D56+D61+D62+D63+D64</f>
        <v>0</v>
      </c>
      <c r="E66" s="165">
        <f t="shared" si="1"/>
        <v>1028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77</v>
      </c>
      <c r="D68" s="153">
        <v>71</v>
      </c>
      <c r="E68" s="165">
        <f t="shared" si="1"/>
        <v>6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518</v>
      </c>
      <c r="D71" s="150">
        <f>SUM(D72:D74)</f>
        <v>243</v>
      </c>
      <c r="E71" s="150">
        <f>SUM(E72:E74)</f>
        <v>275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518</v>
      </c>
      <c r="D72" s="153">
        <v>243</v>
      </c>
      <c r="E72" s="165">
        <f t="shared" si="1"/>
        <v>275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262</v>
      </c>
      <c r="D75" s="148">
        <f>D76+D78</f>
        <v>261</v>
      </c>
      <c r="E75" s="148">
        <f>E76+E78</f>
        <v>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262</v>
      </c>
      <c r="D76" s="153">
        <v>261</v>
      </c>
      <c r="E76" s="165">
        <f t="shared" si="1"/>
        <v>1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220</v>
      </c>
      <c r="D85" s="149">
        <f>SUM(D86:D90)+D94</f>
        <v>189</v>
      </c>
      <c r="E85" s="149">
        <f>SUM(E86:E90)+E94</f>
        <v>31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118</v>
      </c>
      <c r="D87" s="153">
        <v>89</v>
      </c>
      <c r="E87" s="165">
        <f t="shared" si="1"/>
        <v>29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34</v>
      </c>
      <c r="D88" s="153">
        <v>32</v>
      </c>
      <c r="E88" s="165">
        <f t="shared" si="1"/>
        <v>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9</v>
      </c>
      <c r="D89" s="153">
        <v>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45</v>
      </c>
      <c r="D90" s="148">
        <f>SUM(D91:D93)</f>
        <v>45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45</v>
      </c>
      <c r="D93" s="153">
        <v>45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14</v>
      </c>
      <c r="D94" s="153">
        <v>14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13</v>
      </c>
      <c r="D95" s="153">
        <v>12</v>
      </c>
      <c r="E95" s="165">
        <f t="shared" si="1"/>
        <v>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1013</v>
      </c>
      <c r="D96" s="149">
        <f>D85+D80+D75+D71+D95</f>
        <v>705</v>
      </c>
      <c r="E96" s="149">
        <f>E85+E80+E75+E71+E95</f>
        <v>308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2118</v>
      </c>
      <c r="D97" s="149">
        <f>D96+D68+D66</f>
        <v>776</v>
      </c>
      <c r="E97" s="149">
        <f>E96+E68+E66</f>
        <v>1342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>
        <v>57</v>
      </c>
      <c r="D104" s="153">
        <v>10</v>
      </c>
      <c r="E104" s="153"/>
      <c r="F104" s="172">
        <f>C104+D104-E104</f>
        <v>67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57</v>
      </c>
      <c r="D105" s="148">
        <f>SUM(D102:D104)</f>
        <v>10</v>
      </c>
      <c r="E105" s="148">
        <f>SUM(E102:E104)</f>
        <v>0</v>
      </c>
      <c r="F105" s="148">
        <f>SUM(F102:F104)</f>
        <v>67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2" t="s">
        <v>780</v>
      </c>
      <c r="B107" s="642"/>
      <c r="C107" s="642"/>
      <c r="D107" s="642"/>
      <c r="E107" s="642"/>
      <c r="F107" s="64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1" t="s">
        <v>872</v>
      </c>
      <c r="B109" s="641"/>
      <c r="C109" s="641" t="s">
        <v>381</v>
      </c>
      <c r="D109" s="641"/>
      <c r="E109" s="641"/>
      <c r="F109" s="64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864</v>
      </c>
      <c r="E110" s="477"/>
      <c r="F110" s="479"/>
    </row>
    <row r="111" spans="1:6" ht="12">
      <c r="A111" s="477"/>
      <c r="B111" s="478"/>
      <c r="C111" s="640" t="s">
        <v>781</v>
      </c>
      <c r="D111" s="640"/>
      <c r="E111" s="640"/>
      <c r="F111" s="640"/>
    </row>
    <row r="112" spans="1:6" ht="12">
      <c r="A112" s="434"/>
      <c r="B112" s="480"/>
      <c r="C112" s="434"/>
      <c r="D112" s="434" t="s">
        <v>865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7" t="str">
        <f>'справка №1-БАЛАНС'!E3</f>
        <v>Сирма Груп Холдинг АД</v>
      </c>
      <c r="D4" s="639"/>
      <c r="E4" s="639"/>
      <c r="F4" s="578"/>
      <c r="G4" s="580" t="s">
        <v>2</v>
      </c>
      <c r="H4" s="580"/>
      <c r="I4" s="589">
        <f>'справка №1-БАЛАНС'!H3</f>
        <v>200101236</v>
      </c>
    </row>
    <row r="5" spans="1:9" ht="15">
      <c r="A5" s="522" t="s">
        <v>5</v>
      </c>
      <c r="B5" s="579"/>
      <c r="C5" s="617" t="str">
        <f>'справка №1-БАЛАНС'!E5</f>
        <v>01.01.2015-31.12.2015</v>
      </c>
      <c r="D5" s="648"/>
      <c r="E5" s="64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>
        <v>11579191</v>
      </c>
      <c r="D12" s="141"/>
      <c r="E12" s="141"/>
      <c r="F12" s="141">
        <v>38318785</v>
      </c>
      <c r="G12" s="141"/>
      <c r="H12" s="141"/>
      <c r="I12" s="541">
        <f>F12+G12-H12</f>
        <v>38318785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11579191</v>
      </c>
      <c r="D17" s="127">
        <f t="shared" si="1"/>
        <v>0</v>
      </c>
      <c r="E17" s="127">
        <f t="shared" si="1"/>
        <v>0</v>
      </c>
      <c r="F17" s="127">
        <f t="shared" si="1"/>
        <v>38318785</v>
      </c>
      <c r="G17" s="127">
        <f t="shared" si="1"/>
        <v>0</v>
      </c>
      <c r="H17" s="127">
        <f t="shared" si="1"/>
        <v>0</v>
      </c>
      <c r="I17" s="541">
        <f t="shared" si="0"/>
        <v>38318785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47"/>
      <c r="C30" s="647"/>
      <c r="D30" s="568" t="s">
        <v>819</v>
      </c>
      <c r="E30" s="646"/>
      <c r="F30" s="646"/>
      <c r="G30" s="646"/>
      <c r="H30" s="519" t="s">
        <v>781</v>
      </c>
      <c r="I30" s="646"/>
      <c r="J30" s="646"/>
    </row>
    <row r="31" spans="1:9" s="115" customFormat="1" ht="12">
      <c r="A31" s="437"/>
      <c r="B31" s="520"/>
      <c r="C31" s="437"/>
      <c r="D31" s="510"/>
      <c r="E31" s="598" t="s">
        <v>864</v>
      </c>
      <c r="F31" s="510"/>
      <c r="G31" s="510"/>
      <c r="H31" s="510"/>
      <c r="I31" s="598" t="s">
        <v>865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7" t="str">
        <f>'справка №1-БАЛАНС'!E3</f>
        <v>Сирма Груп Холдинг АД</v>
      </c>
      <c r="C5" s="638"/>
      <c r="D5" s="587"/>
      <c r="E5" s="353" t="s">
        <v>2</v>
      </c>
      <c r="F5" s="590">
        <f>'справка №1-БАЛАНС'!H3</f>
        <v>200101236</v>
      </c>
    </row>
    <row r="6" spans="1:13" ht="15" customHeight="1">
      <c r="A6" s="54" t="s">
        <v>822</v>
      </c>
      <c r="B6" s="617" t="str">
        <f>'справка №1-БАЛАНС'!E5</f>
        <v>01.01.2015-31.12.2015</v>
      </c>
      <c r="C6" s="64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5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00" t="s">
        <v>866</v>
      </c>
      <c r="B12" s="601"/>
      <c r="C12" s="602">
        <v>6895</v>
      </c>
      <c r="D12" s="602">
        <v>90</v>
      </c>
      <c r="E12" s="550"/>
      <c r="F12" s="552">
        <f>C12-E12</f>
        <v>6895</v>
      </c>
    </row>
    <row r="13" spans="1:6" ht="12.75">
      <c r="A13" s="600" t="s">
        <v>867</v>
      </c>
      <c r="B13" s="601"/>
      <c r="C13" s="602">
        <v>8672</v>
      </c>
      <c r="D13" s="602">
        <v>56.21</v>
      </c>
      <c r="E13" s="550"/>
      <c r="F13" s="552">
        <f aca="true" t="shared" si="0" ref="F13:F26">C13-E13</f>
        <v>8672</v>
      </c>
    </row>
    <row r="14" spans="1:6" ht="12.75">
      <c r="A14" s="600" t="s">
        <v>868</v>
      </c>
      <c r="B14" s="601"/>
      <c r="C14" s="602">
        <v>35027</v>
      </c>
      <c r="D14" s="602">
        <v>81.05</v>
      </c>
      <c r="E14" s="550"/>
      <c r="F14" s="552">
        <f t="shared" si="0"/>
        <v>35027</v>
      </c>
    </row>
    <row r="15" spans="1:6" ht="12.75">
      <c r="A15" s="600" t="s">
        <v>869</v>
      </c>
      <c r="B15" s="601"/>
      <c r="C15" s="602">
        <v>50</v>
      </c>
      <c r="D15" s="602">
        <v>72.9</v>
      </c>
      <c r="E15" s="550"/>
      <c r="F15" s="552">
        <f t="shared" si="0"/>
        <v>50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50644</v>
      </c>
      <c r="D27" s="536"/>
      <c r="E27" s="536">
        <f>SUM(E12:E26)</f>
        <v>0</v>
      </c>
      <c r="F27" s="551">
        <f>SUM(F12:F26)</f>
        <v>50644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03" t="s">
        <v>870</v>
      </c>
      <c r="B29" s="604"/>
      <c r="C29" s="605">
        <v>7</v>
      </c>
      <c r="D29" s="605">
        <v>35</v>
      </c>
      <c r="E29" s="550"/>
      <c r="F29" s="552">
        <f>C29-E29</f>
        <v>7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7</v>
      </c>
      <c r="D44" s="536"/>
      <c r="E44" s="536">
        <f>SUM(E29:E43)</f>
        <v>0</v>
      </c>
      <c r="F44" s="551">
        <f>SUM(F29:F43)</f>
        <v>7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50651</v>
      </c>
      <c r="D79" s="536"/>
      <c r="E79" s="536">
        <f>E78+E61+E44+E27</f>
        <v>0</v>
      </c>
      <c r="F79" s="551">
        <f>F78+F61+F44+F27</f>
        <v>50651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06" t="s">
        <v>871</v>
      </c>
      <c r="B116" s="607"/>
      <c r="C116" s="608">
        <v>229</v>
      </c>
      <c r="D116" s="608">
        <v>21.6</v>
      </c>
      <c r="E116" s="550"/>
      <c r="F116" s="552">
        <f>C116-E116</f>
        <v>229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229</v>
      </c>
      <c r="D131" s="536"/>
      <c r="E131" s="536">
        <f>SUM(E116:E130)</f>
        <v>0</v>
      </c>
      <c r="F131" s="551">
        <f>SUM(F116:F130)</f>
        <v>229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229</v>
      </c>
      <c r="D149" s="536"/>
      <c r="E149" s="536">
        <f>E148+E131+E114+E97</f>
        <v>0</v>
      </c>
      <c r="F149" s="551">
        <f>F148+F131+F114+F97</f>
        <v>229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49" t="s">
        <v>849</v>
      </c>
      <c r="D151" s="649"/>
      <c r="E151" s="649"/>
      <c r="F151" s="649"/>
    </row>
    <row r="152" spans="1:6" ht="12.75">
      <c r="A152" s="75"/>
      <c r="B152" s="76"/>
      <c r="C152" s="599" t="s">
        <v>864</v>
      </c>
      <c r="D152" s="75"/>
      <c r="E152" s="75"/>
      <c r="F152" s="75"/>
    </row>
    <row r="153" spans="1:6" ht="12.75">
      <c r="A153" s="75"/>
      <c r="B153" s="76"/>
      <c r="C153" s="649" t="s">
        <v>856</v>
      </c>
      <c r="D153" s="649"/>
      <c r="E153" s="649"/>
      <c r="F153" s="649"/>
    </row>
    <row r="154" spans="3:5" ht="12.75">
      <c r="C154" s="599" t="s">
        <v>865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</dc:creator>
  <cp:keywords/>
  <dc:description/>
  <cp:lastModifiedBy>StefanKiryakov</cp:lastModifiedBy>
  <cp:lastPrinted>2016-05-10T10:08:06Z</cp:lastPrinted>
  <dcterms:created xsi:type="dcterms:W3CDTF">2000-06-29T12:02:40Z</dcterms:created>
  <dcterms:modified xsi:type="dcterms:W3CDTF">2016-05-11T09:03:42Z</dcterms:modified>
  <cp:category/>
  <cp:version/>
  <cp:contentType/>
  <cp:contentStatus/>
</cp:coreProperties>
</file>