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tabRatio="984" firstSheet="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<sst xmlns="http://schemas.openxmlformats.org/spreadsheetml/2006/main" count="1074" uniqueCount="876">
  <si>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</si>
  <si>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</si>
  <si>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</si>
  <si>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</si>
  <si>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</si>
  <si>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</si>
  <si>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</si>
  <si>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</si>
  <si>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</si>
  <si>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</si>
  <si>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</si>
  <si>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</si>
  <si>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</si>
  <si>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</si>
  <si>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</si>
  <si>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</si>
  <si>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</si>
  <si>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</si>
  <si>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</si>
  <si>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</si>
  <si>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</si>
  <si>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</si>
  <si>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</si>
  <si>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</si>
  <si>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</si>
  <si>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</si>
  <si>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</si>
  <si>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</si>
  <si>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</si>
  <si>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</si>
  <si>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</si>
  <si>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</si>
  <si>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</si>
  <si>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</si>
  <si>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</si>
  <si>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</si>
  <si>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</si>
  <si>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</si>
  <si>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</si>
  <si>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</si>
  <si>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</si>
  <si>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</si>
  <si>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</si>
  <si>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</si>
  <si>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</si>
  <si>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</si>
  <si>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</si>
  <si>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</si>
  <si>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</si>
  <si>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</si>
  <si>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</si>
  <si>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</si>
  <si>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</si>
  <si>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</si>
  <si>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</si>
  <si>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</si>
  <si>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</si>
  <si>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</si>
  <si>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</si>
  <si>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</si>
  <si>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</si>
  <si>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</si>
  <si>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</si>
  <si>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</si>
  <si>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</si>
  <si>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</si>
  <si>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</si>
  <si>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</si>
  <si>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</si>
  <si>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</si>
  <si>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</si>
  <si>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</si>
  <si>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</si>
  <si>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</si>
  <si>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</si>
  <si>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</si>
  <si>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</si>
  <si>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</si>
  <si>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</si>
  <si>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</si>
  <si>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</si>
  <si>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</si>
  <si>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</si>
  <si>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</si>
  <si>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</si>
  <si>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</si>
  <si>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</si>
  <si>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</si>
  <si>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</si>
  <si>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</si>
  <si>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</si>
  <si>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</si>
  <si>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</si>
  <si>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</si>
  <si>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</si>
  <si>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</si>
  <si>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</si>
  <si>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</si>
  <si>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</si>
  <si>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</si>
  <si>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</si>
  <si>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</si>
  <si>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</si>
  <si>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</si>
  <si>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</si>
  <si>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</si>
  <si>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</si>
  <si>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</si>
  <si>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</si>
  <si>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</si>
  <si>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</si>
  <si>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</si>
  <si>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</si>
  <si>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</si>
  <si>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</si>
  <si>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</si>
  <si>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</si>
  <si>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</si>
  <si>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</si>
  <si>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</si>
  <si>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</si>
  <si>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</si>
  <si>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</si>
  <si>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</si>
  <si>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</si>
  <si>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</si>
  <si>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</si>
  <si>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</si>
  <si>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</si>
  <si>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</si>
  <si>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</si>
  <si>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</si>
  <si>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</si>
  <si>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</si>
  <si>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</si>
  <si>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</si>
  <si>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</si>
  <si>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</si>
  <si>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</si>
  <si>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</si>
  <si>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</si>
  <si>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</si>
  <si>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</si>
  <si>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</si>
  <si>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</si>
  <si>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</si>
  <si>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</si>
  <si>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</si>
  <si>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</si>
  <si>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</si>
  <si>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</si>
  <si>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</si>
  <si>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</si>
  <si>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</si>
  <si>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</si>
  <si>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</si>
  <si>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</si>
  <si>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</si>
  <si>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</si>
  <si>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</si>
  <si>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</si>
  <si>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</si>
  <si>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</si>
  <si>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</si>
  <si>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</si>
  <si>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</si>
  <si>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</si>
  <si>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</si>
  <si>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</si>
  <si>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</si>
  <si>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</si>
  <si>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</si>
  <si>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</si>
  <si>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</si>
  <si>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</si>
  <si>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</si>
  <si>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</si>
  <si>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</si>
  <si>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</si>
  <si>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</si>
  <si>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</si>
  <si>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</si>
  <si>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</si>
  <si>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</si>
  <si>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</si>
  <si>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</si>
  <si>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</si>
  <si>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</si>
  <si>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</si>
  <si>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</si>
  <si>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</si>
  <si>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</si>
  <si>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</si>
  <si>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</si>
  <si>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</si>
  <si>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</si>
  <si>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</si>
  <si>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</si>
  <si>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</si>
  <si>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</si>
  <si>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</si>
  <si>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</si>
  <si>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</si>
  <si>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</si>
  <si>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</si>
  <si>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</si>
  <si>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</si>
  <si>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</si>
  <si>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</si>
  <si>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</si>
  <si>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</si>
  <si>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</si>
  <si>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</si>
  <si>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</si>
  <si>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</si>
  <si>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</si>
  <si>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</si>
  <si>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</si>
  <si>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</si>
  <si>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</si>
  <si>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</si>
  <si>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</si>
  <si>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</si>
  <si>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</si>
  <si>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</si>
  <si>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</si>
  <si>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</si>
  <si>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</si>
  <si>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</si>
  <si>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</si>
  <si>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</si>
  <si>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</si>
  <si>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</si>
  <si>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</si>
  <si>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</si>
  <si>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</si>
  <si>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</si>
  <si>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</si>
  <si>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</si>
  <si>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</si>
  <si>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</si>
  <si>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</si>
  <si>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</si>
  <si>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</si>
  <si>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</si>
  <si>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</si>
  <si>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</si>
  <si>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</si>
  <si>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</si>
  <si>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</si>
  <si>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</si>
  <si>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</si>
  <si>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</si>
  <si>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</si>
  <si>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</si>
  <si>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</si>
  <si>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</si>
  <si>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</si>
  <si>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</si>
  <si>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</si>
  <si>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</si>
  <si>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</si>
  <si>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</si>
  <si>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</si>
  <si>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</si>
  <si>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</si>
  <si>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</si>
  <si>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</si>
  <si>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</si>
  <si>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</si>
  <si>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</si>
  <si>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</si>
  <si>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</si>
  <si>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</si>
  <si>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</si>
  <si>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</si>
  <si>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</si>
  <si>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</si>
  <si>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</si>
  <si>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</si>
  <si>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</si>
  <si>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</si>
  <si>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</si>
  <si>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</si>
  <si>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</si>
  <si>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</si>
  <si>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</si>
  <si>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</si>
  <si>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</si>
  <si>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</si>
  <si>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</si>
  <si>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</si>
  <si>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</si>
  <si>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</si>
  <si>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</si>
  <si>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</si>
  <si>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</si>
  <si>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</si>
  <si>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</si>
  <si>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</si>
  <si>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</si>
  <si>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</si>
  <si>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</si>
  <si>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</si>
  <si>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</si>
  <si>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</si>
  <si>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</si>
  <si>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</si>
  <si>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</si>
  <si>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</si>
  <si>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</si>
  <si>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</si>
  <si>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</si>
  <si>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</si>
  <si>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</si>
  <si>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</si>
  <si>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</si>
  <si>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</si>
  <si>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</si>
  <si>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</si>
  <si>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</si>
  <si>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</si>
  <si>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</si>
  <si>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</si>
  <si>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</si>
  <si>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</si>
  <si>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</si>
  <si>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</si>
  <si>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</si>
  <si>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</si>
  <si>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</si>
  <si>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</si>
  <si>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</si>
  <si>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</si>
  <si>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</si>
  <si>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</si>
  <si>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</si>
  <si>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</si>
  <si>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</si>
  <si>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</si>
  <si>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</si>
  <si>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</si>
  <si>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</si>
  <si>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</si>
  <si>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</si>
  <si>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</si>
  <si>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</si>
  <si>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</si>
  <si>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</si>
  <si>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</si>
  <si>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</si>
  <si>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</si>
  <si>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</si>
  <si>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</si>
  <si>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</si>
  <si>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</si>
  <si>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</si>
  <si>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</si>
  <si>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</si>
  <si>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</si>
  <si>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</si>
  <si>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</si>
  <si>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</si>
  <si>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</si>
  <si>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</si>
  <si>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</si>
  <si>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</si>
  <si>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</si>
  <si>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</si>
  <si>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</si>
  <si>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</si>
  <si>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</si>
  <si>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</si>
  <si>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</si>
  <si>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</si>
  <si>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</si>
  <si>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</si>
  <si>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</si>
  <si>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</si>
  <si>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</si>
  <si>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</si>
  <si>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</si>
  <si>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</si>
  <si>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</si>
  <si>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</si>
  <si>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</si>
  <si>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</si>
  <si>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</si>
  <si>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</si>
  <si>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</si>
  <si>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</si>
  <si>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</si>
  <si>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</si>
  <si>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</si>
  <si>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</si>
  <si>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</si>
  <si>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</si>
  <si>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</si>
  <si>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</si>
  <si>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</si>
  <si>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</si>
  <si>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</si>
  <si>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</si>
  <si>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</si>
  <si>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</si>
  <si>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</si>
  <si>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</si>
  <si>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</si>
  <si>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</si>
  <si>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</si>
  <si>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</si>
  <si>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</si>
  <si>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</si>
  <si>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</si>
  <si>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</si>
  <si>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</si>
  <si>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</si>
  <si>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</si>
  <si>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</si>
  <si>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</si>
  <si>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</si>
  <si>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</si>
  <si>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</si>
  <si>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</si>
  <si>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</si>
  <si>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</si>
  <si>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</si>
  <si>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</si>
  <si>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</si>
  <si>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</si>
  <si>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</si>
  <si>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</si>
  <si>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</si>
  <si>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</si>
  <si>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</si>
  <si>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</si>
  <si>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</si>
  <si>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</si>
  <si>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</si>
  <si>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</si>
  <si>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</si>
  <si>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</si>
  <si>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</si>
  <si>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</si>
  <si>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</si>
  <si>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</si>
  <si>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</si>
  <si>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</si>
  <si>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</si>
  <si>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</si>
  <si>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</si>
  <si>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</si>
  <si>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</si>
  <si>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</si>
  <si>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</si>
  <si>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</si>
  <si>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</si>
  <si>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</si>
  <si>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</si>
  <si>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</si>
  <si>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</si>
  <si>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</si>
  <si>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</si>
  <si>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</si>
  <si>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</si>
  <si>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</si>
  <si>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</si>
  <si>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</si>
  <si>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</si>
  <si>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</si>
  <si>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</si>
  <si>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</si>
  <si>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</si>
  <si>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</si>
  <si>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</si>
  <si>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</si>
  <si>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</si>
  <si>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</si>
  <si>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</si>
  <si>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</si>
  <si>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</si>
  <si>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</si>
  <si>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</si>
  <si>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</si>
  <si>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</si>
  <si>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</si>
  <si>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</si>
  <si>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</si>
  <si>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</si>
  <si>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</si>
  <si>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</si>
  <si>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</si>
  <si>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</si>
  <si>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</si>
  <si>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</si>
  <si>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</si>
  <si>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</si>
  <si>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</si>
  <si>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</si>
  <si>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</si>
  <si>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</si>
  <si>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</si>
  <si>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</si>
  <si>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</si>
  <si>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</si>
  <si>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</si>
  <si>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</si>
  <si>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</si>
  <si>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</si>
  <si>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</si>
  <si>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</si>
  <si>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</si>
  <si>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</si>
  <si>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</si>
  <si>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</si>
  <si>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</si>
  <si>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</si>
  <si>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</si>
  <si>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</si>
  <si>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</si>
  <si>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</si>
  <si>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</si>
  <si>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</si>
  <si>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</si>
  <si>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</si>
  <si>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</si>
  <si>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</si>
  <si>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</si>
  <si>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</si>
  <si>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</si>
  <si>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</si>
  <si>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</si>
  <si>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</si>
  <si>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</si>
  <si>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</si>
  <si>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</si>
  <si>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</si>
  <si>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</si>
  <si>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</si>
  <si>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</si>
  <si>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</si>
  <si>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</si>
  <si>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</si>
  <si>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</si>
  <si>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</si>
  <si>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</si>
  <si>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</si>
  <si>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</si>
  <si>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</si>
  <si>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</si>
  <si>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</si>
  <si>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</si>
  <si>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</si>
  <si>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</si>
  <si>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</si>
  <si>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</si>
  <si>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</si>
  <si>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</si>
  <si>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</si>
  <si>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</si>
  <si>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</si>
  <si>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</si>
  <si>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</si>
  <si>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</si>
  <si>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</si>
  <si>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</si>
  <si>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</si>
  <si>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</si>
  <si>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</si>
  <si>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</si>
  <si>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</si>
  <si>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</si>
  <si>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</si>
  <si>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</si>
  <si>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</si>
  <si>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</si>
  <si>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</si>
  <si>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</si>
  <si>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</si>
  <si>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</si>
  <si>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</si>
  <si>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</si>
  <si>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</si>
  <si>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</si>
  <si>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</si>
  <si>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</si>
  <si>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</si>
  <si>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</si>
  <si>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</si>
  <si>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</si>
  <si>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</si>
  <si>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</si>
  <si>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</si>
  <si>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</si>
  <si>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</si>
  <si>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</si>
  <si>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</si>
  <si>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</si>
  <si>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</si>
  <si>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</si>
  <si>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</si>
  <si>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</si>
  <si>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</si>
  <si>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</si>
  <si>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</si>
  <si>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</si>
  <si>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</si>
  <si>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</si>
  <si>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</si>
  <si>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</si>
  <si>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</si>
  <si>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</si>
  <si>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</si>
  <si>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</si>
  <si>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</si>
  <si>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</si>
  <si>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</si>
  <si>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</si>
  <si>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</si>
  <si>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</si>
  <si>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</si>
  <si>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</si>
  <si>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</si>
  <si>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</si>
  <si>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</si>
  <si>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</si>
  <si>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</si>
  <si>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</si>
  <si>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</si>
  <si>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</si>
  <si>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</si>
  <si>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</si>
  <si>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</si>
  <si>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</si>
  <si>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</si>
  <si>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</si>
  <si>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</si>
  <si>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</si>
  <si>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</si>
  <si>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</si>
  <si>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</si>
  <si>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</si>
  <si>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</si>
  <si>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</si>
  <si>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</si>
  <si>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</si>
  <si>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</si>
  <si>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</si>
  <si>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</si>
  <si>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</si>
  <si>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</si>
  <si>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</si>
  <si>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</si>
  <si>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</si>
  <si>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</si>
  <si>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</si>
  <si>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</si>
  <si>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</si>
  <si>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</si>
  <si>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</si>
  <si>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</si>
  <si>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</si>
  <si>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</si>
  <si>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</si>
  <si>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</si>
  <si>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</si>
  <si>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</si>
  <si>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</si>
  <si>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</si>
  <si>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</si>
  <si>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</si>
  <si>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</si>
  <si>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</si>
  <si>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</si>
  <si>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</si>
  <si>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</si>
  <si>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</si>
  <si>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</si>
  <si>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</si>
  <si>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</si>
  <si>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</si>
  <si>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</si>
  <si>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</si>
  <si>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</si>
  <si>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</si>
  <si>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</si>
  <si>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</si>
  <si>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</si>
  <si>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</si>
  <si>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</si>
  <si>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</si>
  <si>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</si>
  <si>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</si>
  <si>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</si>
  <si>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</si>
  <si>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</si>
  <si>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</si>
  <si>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</si>
  <si>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</si>
  <si>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</si>
  <si>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</si>
  <si>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</si>
  <si>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</si>
  <si>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</si>
  <si>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</si>
  <si>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</si>
  <si>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</si>
  <si>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</si>
  <si>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</si>
  <si>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</si>
  <si>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</si>
  <si>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</si>
  <si>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</si>
  <si>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</si>
  <si>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</si>
  <si>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</si>
  <si>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</si>
  <si>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</si>
  <si>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</si>
  <si>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</si>
  <si>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</si>
  <si>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</si>
  <si>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</si>
  <si>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</si>
  <si>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</si>
  <si>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</si>
  <si>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</si>
  <si>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</si>
  <si>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</si>
  <si>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</si>
  <si>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</si>
  <si>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</si>
  <si>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</si>
  <si>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</si>
  <si>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</si>
  <si>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</si>
  <si>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</si>
  <si>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</si>
  <si>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</si>
  <si>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</si>
  <si>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</si>
  <si>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</si>
  <si>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</si>
  <si>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</si>
  <si>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</si>
  <si>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</si>
  <si>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</si>
  <si>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</si>
  <si>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</si>
  <si>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</si>
  <si>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</si>
  <si>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</si>
  <si>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</si>
  <si>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</si>
  <si>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</si>
  <si>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</si>
  <si>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</si>
  <si>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</si>
  <si>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</si>
  <si>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</si>
  <si>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</si>
  <si>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</si>
  <si>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</si>
  <si>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</si>
  <si>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</si>
  <si>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</si>
  <si>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</si>
  <si>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</si>
  <si>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</si>
  <si>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</si>
  <si>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</si>
  <si>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</si>
  <si>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</si>
  <si>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</si>
  <si>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</si>
  <si>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</si>
  <si>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</si>
  <si>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</si>
  <si>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</si>
  <si>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</si>
  <si>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</si>
  <si>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</si>
  <si>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</si>
  <si>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</si>
  <si>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</si>
  <si>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</si>
  <si>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</si>
  <si>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</si>
  <si>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</si>
  <si>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</si>
  <si>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</si>
  <si>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</si>
  <si>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</si>
  <si>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</si>
  <si>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</si>
  <si>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</si>
  <si>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</si>
  <si>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</si>
  <si>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</si>
  <si>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</si>
  <si>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</si>
  <si>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</si>
  <si>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</si>
  <si>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</si>
  <si>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</si>
  <si>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</si>
  <si>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</si>
  <si>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</si>
  <si>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</si>
  <si>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</si>
  <si>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</si>
  <si>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</si>
  <si>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</si>
  <si>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</si>
  <si>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</si>
  <si>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</si>
  <si>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</si>
  <si>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</si>
  <si>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</si>
  <si>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</si>
  <si>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</si>
  <si>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</si>
  <si>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</si>
  <si>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</si>
  <si>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</si>
  <si>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</si>
  <si>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</si>
  <si>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</si>
  <si>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</si>
  <si>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</si>
  <si>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</si>
  <si>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</si>
  <si>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</si>
  <si>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</si>
  <si>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</si>
  <si>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</si>
  <si>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</si>
  <si>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</si>
  <si>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</si>
  <si>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</si>
  <si>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</si>
  <si>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</si>
  <si>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</si>
  <si>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</si>
  <si>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</si>
  <si>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</si>
  <si>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</si>
  <si>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</si>
  <si>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</si>
  <si>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</si>
  <si>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</si>
  <si>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</si>
  <si>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</si>
  <si>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</si>
  <si>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</si>
  <si>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</si>
  <si>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</si>
  <si>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</si>
  <si>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</si>
  <si>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Сирма Груп Холдинг АД</t>
  </si>
  <si>
    <t>01.01.2015-31.12.2015</t>
  </si>
  <si>
    <t>Дата на съставяне: 29.01.2016</t>
  </si>
  <si>
    <t>Николай Яцино</t>
  </si>
  <si>
    <t>Цветан Алексиев</t>
  </si>
  <si>
    <t xml:space="preserve">Дата на съставяне: 29.01.2016                    </t>
  </si>
  <si>
    <t xml:space="preserve">Дата на съставяне: 29.01.2016                                       </t>
  </si>
  <si>
    <t xml:space="preserve">Дата  на съставяне: 29.01.2016                                                                                                                            </t>
  </si>
  <si>
    <t>1. GMG Systems Inc.</t>
  </si>
  <si>
    <r>
      <t xml:space="preserve">Дата на съставяне: </t>
    </r>
    <r>
      <rPr>
        <sz val="10"/>
        <rFont val="Times New Roman"/>
        <family val="1"/>
      </rPr>
      <t>29.01.2016</t>
    </r>
  </si>
  <si>
    <t>консолидиран</t>
  </si>
  <si>
    <t>1. Флаш Медия АД</t>
  </si>
  <si>
    <t>2. Е дом Мениджмънт ООД</t>
  </si>
  <si>
    <t>1. ЕнгВю Бразилия</t>
  </si>
  <si>
    <t>2. ЕнгВю Системс САЩ</t>
  </si>
  <si>
    <t>1. Ай Бил Интерактив</t>
  </si>
  <si>
    <t>3. Сирма Мобайл АД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</si>
</sst>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64" applyFont="1" applyBorder="1" applyAlignment="1" applyProtection="1">
      <alignment horizontal="left" vertical="top"/>
      <protection locked="0"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1" fillId="0" borderId="0" xfId="67" applyFont="1" applyAlignment="1">
      <alignment horizontal="centerContinuous" wrapText="1"/>
      <protection/>
    </xf>
    <xf numFmtId="0" fontId="13" fillId="0" borderId="0" xfId="67" applyFont="1">
      <alignment/>
      <protection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7" applyFont="1" applyAlignment="1">
      <alignment/>
      <protection/>
    </xf>
    <xf numFmtId="0" fontId="13" fillId="0" borderId="0" xfId="67" applyFont="1" applyAlignment="1">
      <alignment/>
      <protection/>
    </xf>
    <xf numFmtId="0" fontId="11" fillId="0" borderId="0" xfId="67" applyFont="1">
      <alignment/>
      <protection/>
    </xf>
    <xf numFmtId="0" fontId="11" fillId="0" borderId="0" xfId="65" applyFont="1" applyAlignment="1">
      <alignment wrapText="1"/>
      <protection/>
    </xf>
    <xf numFmtId="0" fontId="11" fillId="0" borderId="0" xfId="65" applyFont="1" applyAlignment="1">
      <alignment horizontal="right" wrapText="1"/>
      <protection/>
    </xf>
    <xf numFmtId="0" fontId="11" fillId="0" borderId="10" xfId="67" applyFont="1" applyBorder="1" applyAlignment="1">
      <alignment horizontal="center" vertical="center" wrapText="1"/>
      <protection/>
    </xf>
    <xf numFmtId="0" fontId="11" fillId="0" borderId="10" xfId="67" applyFont="1" applyBorder="1" applyAlignment="1">
      <alignment horizontal="centerContinuous" vertical="center" wrapText="1"/>
      <protection/>
    </xf>
    <xf numFmtId="0" fontId="11" fillId="0" borderId="0" xfId="67" applyFont="1" applyBorder="1" applyAlignment="1">
      <alignment horizontal="center" vertical="center" wrapText="1"/>
      <protection/>
    </xf>
    <xf numFmtId="0" fontId="13" fillId="0" borderId="0" xfId="67" applyFont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Fill="1" applyBorder="1" applyAlignment="1">
      <alignment horizontal="center" vertical="center" wrapText="1"/>
      <protection/>
    </xf>
    <xf numFmtId="0" fontId="11" fillId="0" borderId="10" xfId="67" applyFont="1" applyBorder="1" applyAlignment="1">
      <alignment vertical="center" wrapText="1"/>
      <protection/>
    </xf>
    <xf numFmtId="0" fontId="12" fillId="0" borderId="0" xfId="67" applyFont="1" applyBorder="1">
      <alignment/>
      <protection/>
    </xf>
    <xf numFmtId="0" fontId="10" fillId="0" borderId="0" xfId="67" applyFont="1">
      <alignment/>
      <protection/>
    </xf>
    <xf numFmtId="0" fontId="12" fillId="0" borderId="10" xfId="67" applyFont="1" applyBorder="1" applyAlignment="1">
      <alignment vertical="center" wrapText="1"/>
      <protection/>
    </xf>
    <xf numFmtId="0" fontId="12" fillId="0" borderId="10" xfId="67" applyFont="1" applyBorder="1" applyAlignment="1">
      <alignment wrapText="1"/>
      <protection/>
    </xf>
    <xf numFmtId="3" fontId="12" fillId="0" borderId="0" xfId="67" applyNumberFormat="1" applyFont="1" applyBorder="1" applyAlignment="1" applyProtection="1">
      <alignment vertical="center"/>
      <protection locked="0"/>
    </xf>
    <xf numFmtId="0" fontId="11" fillId="0" borderId="0" xfId="67" applyFont="1" applyBorder="1" applyProtection="1">
      <alignment/>
      <protection locked="0"/>
    </xf>
    <xf numFmtId="0" fontId="10" fillId="0" borderId="0" xfId="67" applyFont="1" applyAlignment="1">
      <alignment wrapText="1"/>
      <protection/>
    </xf>
    <xf numFmtId="0" fontId="10" fillId="0" borderId="0" xfId="67" applyFont="1" applyBorder="1">
      <alignment/>
      <protection/>
    </xf>
    <xf numFmtId="0" fontId="10" fillId="0" borderId="0" xfId="66" applyFont="1">
      <alignment/>
      <protection/>
    </xf>
    <xf numFmtId="0" fontId="12" fillId="0" borderId="0" xfId="66" applyFont="1" applyBorder="1" applyAlignment="1" applyProtection="1">
      <alignment horizontal="centerContinuous"/>
      <protection locked="0"/>
    </xf>
    <xf numFmtId="0" fontId="10" fillId="0" borderId="0" xfId="66" applyFont="1" applyBorder="1" applyAlignment="1">
      <alignment wrapText="1"/>
      <protection/>
    </xf>
    <xf numFmtId="0" fontId="10" fillId="0" borderId="0" xfId="66" applyFont="1" applyBorder="1">
      <alignment/>
      <protection/>
    </xf>
    <xf numFmtId="0" fontId="18" fillId="0" borderId="0" xfId="66" applyFont="1" applyBorder="1" applyAlignment="1">
      <alignment vertical="center" wrapText="1"/>
      <protection/>
    </xf>
    <xf numFmtId="0" fontId="10" fillId="0" borderId="0" xfId="66" applyFont="1" applyAlignment="1">
      <alignment wrapText="1"/>
      <protection/>
    </xf>
    <xf numFmtId="49" fontId="11" fillId="0" borderId="11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vertical="center" wrapText="1"/>
      <protection/>
    </xf>
    <xf numFmtId="49" fontId="11" fillId="0" borderId="0" xfId="67" applyNumberFormat="1" applyFont="1" applyAlignment="1">
      <alignment horizontal="center" wrapText="1"/>
      <protection/>
    </xf>
    <xf numFmtId="49" fontId="12" fillId="0" borderId="10" xfId="67" applyNumberFormat="1" applyFont="1" applyBorder="1" applyAlignment="1">
      <alignment horizontal="center" wrapText="1"/>
      <protection/>
    </xf>
    <xf numFmtId="49" fontId="11" fillId="0" borderId="0" xfId="67" applyNumberFormat="1" applyFont="1" applyBorder="1" applyAlignment="1" applyProtection="1">
      <alignment horizontal="center" wrapText="1"/>
      <protection locked="0"/>
    </xf>
    <xf numFmtId="49" fontId="10" fillId="0" borderId="0" xfId="67" applyNumberFormat="1" applyFont="1" applyAlignment="1">
      <alignment horizontal="center" wrapText="1"/>
      <protection/>
    </xf>
    <xf numFmtId="49" fontId="12" fillId="33" borderId="10" xfId="67" applyNumberFormat="1" applyFont="1" applyFill="1" applyBorder="1" applyAlignment="1">
      <alignment horizontal="center" vertical="center" wrapText="1"/>
      <protection/>
    </xf>
    <xf numFmtId="0" fontId="11" fillId="0" borderId="0" xfId="64" applyFont="1" applyFill="1" applyBorder="1" applyAlignment="1" applyProtection="1">
      <alignment vertical="top" wrapText="1"/>
      <protection locked="0"/>
    </xf>
    <xf numFmtId="49" fontId="11" fillId="0" borderId="12" xfId="67" applyNumberFormat="1" applyFont="1" applyBorder="1" applyAlignment="1">
      <alignment horizontal="center" vertical="center" wrapText="1"/>
      <protection/>
    </xf>
    <xf numFmtId="0" fontId="12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12" fillId="0" borderId="0" xfId="62" applyFont="1" applyAlignment="1">
      <alignment horizontal="center"/>
      <protection/>
    </xf>
    <xf numFmtId="0" fontId="20" fillId="0" borderId="0" xfId="63" applyFont="1" applyBorder="1">
      <alignment/>
      <protection/>
    </xf>
    <xf numFmtId="49" fontId="20" fillId="0" borderId="0" xfId="63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9" fillId="0" borderId="0" xfId="63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19" fillId="0" borderId="0" xfId="63" applyFont="1" applyAlignment="1">
      <alignment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3" fillId="0" borderId="0" xfId="63" applyFont="1" applyBorder="1">
      <alignment/>
      <protection/>
    </xf>
    <xf numFmtId="0" fontId="23" fillId="0" borderId="0" xfId="63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19" fillId="0" borderId="0" xfId="63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1" fontId="12" fillId="36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3" fontId="11" fillId="0" borderId="10" xfId="66" applyNumberFormat="1" applyFont="1" applyBorder="1" applyAlignment="1" applyProtection="1">
      <alignment vertical="center"/>
      <protection/>
    </xf>
    <xf numFmtId="3" fontId="12" fillId="0" borderId="10" xfId="66" applyNumberFormat="1" applyFont="1" applyBorder="1" applyProtection="1">
      <alignment/>
      <protection/>
    </xf>
    <xf numFmtId="1" fontId="10" fillId="34" borderId="10" xfId="66" applyNumberFormat="1" applyFont="1" applyFill="1" applyBorder="1" applyProtection="1">
      <alignment/>
      <protection locked="0"/>
    </xf>
    <xf numFmtId="0" fontId="10" fillId="0" borderId="10" xfId="66" applyFont="1" applyBorder="1" applyProtection="1">
      <alignment/>
      <protection/>
    </xf>
    <xf numFmtId="1" fontId="10" fillId="36" borderId="10" xfId="66" applyNumberFormat="1" applyFont="1" applyFill="1" applyBorder="1" applyProtection="1">
      <alignment/>
      <protection locked="0"/>
    </xf>
    <xf numFmtId="3" fontId="10" fillId="0" borderId="10" xfId="66" applyNumberFormat="1" applyFont="1" applyBorder="1" applyProtection="1">
      <alignment/>
      <protection/>
    </xf>
    <xf numFmtId="3" fontId="10" fillId="0" borderId="10" xfId="66" applyNumberFormat="1" applyFont="1" applyFill="1" applyBorder="1" applyProtection="1">
      <alignment/>
      <protection/>
    </xf>
    <xf numFmtId="1" fontId="12" fillId="35" borderId="10" xfId="65" applyNumberFormat="1" applyFont="1" applyFill="1" applyBorder="1" applyAlignment="1" applyProtection="1">
      <alignment wrapText="1"/>
      <protection locked="0"/>
    </xf>
    <xf numFmtId="3" fontId="12" fillId="0" borderId="10" xfId="65" applyNumberFormat="1" applyFont="1" applyFill="1" applyBorder="1" applyAlignment="1" applyProtection="1">
      <alignment wrapText="1"/>
      <protection/>
    </xf>
    <xf numFmtId="1" fontId="12" fillId="36" borderId="10" xfId="65" applyNumberFormat="1" applyFont="1" applyFill="1" applyBorder="1" applyAlignment="1" applyProtection="1">
      <alignment wrapText="1"/>
      <protection locked="0"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3" fontId="12" fillId="0" borderId="10" xfId="67" applyNumberFormat="1" applyFont="1" applyFill="1" applyBorder="1" applyAlignment="1" applyProtection="1">
      <alignment vertical="center"/>
      <protection/>
    </xf>
    <xf numFmtId="3" fontId="12" fillId="0" borderId="10" xfId="67" applyNumberFormat="1" applyFont="1" applyBorder="1" applyAlignment="1" applyProtection="1">
      <alignment vertical="center"/>
      <protection/>
    </xf>
    <xf numFmtId="1" fontId="12" fillId="35" borderId="10" xfId="67" applyNumberFormat="1" applyFont="1" applyFill="1" applyBorder="1" applyAlignment="1" applyProtection="1">
      <alignment vertical="center"/>
      <protection locked="0"/>
    </xf>
    <xf numFmtId="3" fontId="12" fillId="0" borderId="13" xfId="67" applyNumberFormat="1" applyFont="1" applyBorder="1" applyAlignment="1" applyProtection="1">
      <alignment vertical="center"/>
      <protection/>
    </xf>
    <xf numFmtId="3" fontId="12" fillId="0" borderId="11" xfId="67" applyNumberFormat="1" applyFont="1" applyBorder="1" applyAlignment="1" applyProtection="1">
      <alignment vertical="center"/>
      <protection/>
    </xf>
    <xf numFmtId="1" fontId="14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2" applyNumberFormat="1" applyFont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2" applyFont="1" applyBorder="1" applyAlignment="1" applyProtection="1">
      <alignment horizontal="center" vertical="center" wrapText="1"/>
      <protection/>
    </xf>
    <xf numFmtId="0" fontId="12" fillId="0" borderId="13" xfId="62" applyFont="1" applyFill="1" applyBorder="1" applyAlignment="1" applyProtection="1">
      <alignment horizontal="center" vertical="center" wrapText="1"/>
      <protection/>
    </xf>
    <xf numFmtId="0" fontId="20" fillId="0" borderId="0" xfId="63" applyFont="1" applyProtection="1">
      <alignment/>
      <protection/>
    </xf>
    <xf numFmtId="1" fontId="12" fillId="33" borderId="14" xfId="62" applyNumberFormat="1" applyFont="1" applyFill="1" applyBorder="1" applyAlignment="1" applyProtection="1">
      <alignment horizontal="left" vertical="center" wrapText="1"/>
      <protection/>
    </xf>
    <xf numFmtId="1" fontId="12" fillId="33" borderId="14" xfId="62" applyNumberFormat="1" applyFont="1" applyFill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11" xfId="62" applyFont="1" applyFill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horizontal="center" vertical="center" wrapText="1"/>
      <protection/>
    </xf>
    <xf numFmtId="0" fontId="20" fillId="0" borderId="0" xfId="63" applyFont="1" applyBorder="1" applyProtection="1">
      <alignment/>
      <protection/>
    </xf>
    <xf numFmtId="1" fontId="20" fillId="0" borderId="0" xfId="63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0" fillId="0" borderId="0" xfId="63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3" applyFont="1">
      <alignment/>
      <protection/>
    </xf>
    <xf numFmtId="0" fontId="12" fillId="0" borderId="0" xfId="63" applyFont="1" applyBorder="1">
      <alignment/>
      <protection/>
    </xf>
    <xf numFmtId="0" fontId="21" fillId="0" borderId="0" xfId="63" applyFont="1" applyAlignment="1">
      <alignment horizontal="center"/>
      <protection/>
    </xf>
    <xf numFmtId="49" fontId="12" fillId="0" borderId="0" xfId="63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3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/>
    </xf>
    <xf numFmtId="0" fontId="21" fillId="0" borderId="0" xfId="63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0" fillId="0" borderId="0" xfId="63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3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6" applyNumberFormat="1" applyFont="1" applyFill="1" applyBorder="1" applyAlignment="1" applyProtection="1">
      <alignment vertical="center"/>
      <protection locked="0"/>
    </xf>
    <xf numFmtId="0" fontId="11" fillId="0" borderId="10" xfId="66" applyFont="1" applyBorder="1" applyAlignment="1" applyProtection="1">
      <alignment vertical="center" wrapText="1"/>
      <protection/>
    </xf>
    <xf numFmtId="49" fontId="13" fillId="0" borderId="10" xfId="66" applyNumberFormat="1" applyFont="1" applyBorder="1" applyAlignment="1" applyProtection="1">
      <alignment horizontal="centerContinuous" wrapText="1"/>
      <protection/>
    </xf>
    <xf numFmtId="0" fontId="10" fillId="0" borderId="0" xfId="66" applyFont="1" applyProtection="1">
      <alignment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2" fillId="34" borderId="10" xfId="65" applyNumberFormat="1" applyFont="1" applyFill="1" applyBorder="1" applyAlignment="1" applyProtection="1">
      <alignment wrapText="1"/>
      <protection locked="0"/>
    </xf>
    <xf numFmtId="1" fontId="12" fillId="0" borderId="0" xfId="65" applyNumberFormat="1" applyFont="1" applyAlignment="1" applyProtection="1">
      <alignment wrapText="1"/>
      <protection/>
    </xf>
    <xf numFmtId="1" fontId="10" fillId="0" borderId="0" xfId="65" applyNumberFormat="1" applyFont="1" applyAlignment="1" applyProtection="1">
      <alignment wrapText="1"/>
      <protection/>
    </xf>
    <xf numFmtId="0" fontId="12" fillId="0" borderId="0" xfId="67" applyFont="1" applyBorder="1" applyProtection="1">
      <alignment/>
      <protection/>
    </xf>
    <xf numFmtId="0" fontId="10" fillId="0" borderId="0" xfId="67" applyFont="1" applyProtection="1">
      <alignment/>
      <protection/>
    </xf>
    <xf numFmtId="0" fontId="11" fillId="0" borderId="0" xfId="67" applyFont="1" applyBorder="1" applyAlignment="1">
      <alignment horizontal="centerContinuous" vertical="center" wrapText="1"/>
      <protection/>
    </xf>
    <xf numFmtId="0" fontId="11" fillId="0" borderId="0" xfId="67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2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4" applyFont="1" applyAlignment="1">
      <alignment horizontal="left" vertical="top" wrapText="1"/>
      <protection/>
    </xf>
    <xf numFmtId="0" fontId="9" fillId="0" borderId="0" xfId="64" applyFont="1" applyAlignment="1">
      <alignment vertical="top" wrapText="1"/>
      <protection/>
    </xf>
    <xf numFmtId="0" fontId="9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vertical="top" wrapText="1"/>
      <protection locked="0"/>
    </xf>
    <xf numFmtId="1" fontId="9" fillId="34" borderId="12" xfId="64" applyNumberFormat="1" applyFont="1" applyFill="1" applyBorder="1" applyAlignment="1" applyProtection="1">
      <alignment vertical="top" wrapText="1"/>
      <protection locked="0"/>
    </xf>
    <xf numFmtId="1" fontId="9" fillId="34" borderId="17" xfId="64" applyNumberFormat="1" applyFont="1" applyFill="1" applyBorder="1" applyAlignment="1" applyProtection="1">
      <alignment vertical="top" wrapText="1"/>
      <protection locked="0"/>
    </xf>
    <xf numFmtId="1" fontId="9" fillId="36" borderId="17" xfId="64" applyNumberFormat="1" applyFont="1" applyFill="1" applyBorder="1" applyAlignment="1" applyProtection="1">
      <alignment vertical="top" wrapText="1"/>
      <protection locked="0"/>
    </xf>
    <xf numFmtId="1" fontId="9" fillId="0" borderId="17" xfId="64" applyNumberFormat="1" applyFont="1" applyBorder="1" applyAlignment="1" applyProtection="1">
      <alignment vertical="top" wrapText="1"/>
      <protection/>
    </xf>
    <xf numFmtId="1" fontId="9" fillId="0" borderId="12" xfId="64" applyNumberFormat="1" applyFont="1" applyBorder="1" applyAlignment="1" applyProtection="1">
      <alignment vertical="top" wrapText="1"/>
      <protection/>
    </xf>
    <xf numFmtId="1" fontId="9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9" fillId="35" borderId="17" xfId="64" applyNumberFormat="1" applyFont="1" applyFill="1" applyBorder="1" applyAlignment="1" applyProtection="1">
      <alignment vertical="top" wrapText="1"/>
      <protection locked="0"/>
    </xf>
    <xf numFmtId="1" fontId="9" fillId="0" borderId="18" xfId="64" applyNumberFormat="1" applyFont="1" applyBorder="1" applyAlignment="1" applyProtection="1">
      <alignment vertical="top" wrapText="1"/>
      <protection/>
    </xf>
    <xf numFmtId="1" fontId="9" fillId="36" borderId="19" xfId="64" applyNumberFormat="1" applyFont="1" applyFill="1" applyBorder="1" applyAlignment="1" applyProtection="1">
      <alignment vertical="top" wrapText="1"/>
      <protection locked="0"/>
    </xf>
    <xf numFmtId="1" fontId="9" fillId="0" borderId="20" xfId="64" applyNumberFormat="1" applyFont="1" applyBorder="1" applyAlignment="1" applyProtection="1">
      <alignment vertical="top" wrapText="1"/>
      <protection/>
    </xf>
    <xf numFmtId="1" fontId="7" fillId="0" borderId="17" xfId="64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4" applyNumberFormat="1" applyFont="1" applyBorder="1" applyAlignment="1" applyProtection="1">
      <alignment vertical="top" wrapText="1"/>
      <protection/>
    </xf>
    <xf numFmtId="1" fontId="9" fillId="0" borderId="22" xfId="64" applyNumberFormat="1" applyFont="1" applyBorder="1" applyAlignment="1" applyProtection="1">
      <alignment vertical="top" wrapText="1"/>
      <protection/>
    </xf>
    <xf numFmtId="0" fontId="7" fillId="0" borderId="0" xfId="64" applyFont="1" applyBorder="1" applyAlignment="1">
      <alignment vertical="top" wrapText="1"/>
      <protection/>
    </xf>
    <xf numFmtId="49" fontId="7" fillId="0" borderId="0" xfId="64" applyNumberFormat="1" applyFont="1" applyBorder="1" applyAlignment="1">
      <alignment vertical="top" wrapText="1"/>
      <protection/>
    </xf>
    <xf numFmtId="1" fontId="9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11" fillId="0" borderId="13" xfId="67" applyFont="1" applyBorder="1" applyAlignment="1">
      <alignment horizontal="centerContinuous" vertical="center" wrapText="1"/>
      <protection/>
    </xf>
    <xf numFmtId="0" fontId="11" fillId="0" borderId="15" xfId="67" applyFont="1" applyBorder="1" applyAlignment="1">
      <alignment horizontal="centerContinuous" vertical="center" wrapText="1"/>
      <protection/>
    </xf>
    <xf numFmtId="0" fontId="11" fillId="0" borderId="11" xfId="67" applyFont="1" applyBorder="1" applyAlignment="1">
      <alignment horizontal="centerContinuous" vertical="center" wrapText="1"/>
      <protection/>
    </xf>
    <xf numFmtId="0" fontId="11" fillId="33" borderId="13" xfId="67" applyFont="1" applyFill="1" applyBorder="1" applyAlignment="1">
      <alignment horizontal="centerContinuous" vertical="center" wrapText="1"/>
      <protection/>
    </xf>
    <xf numFmtId="0" fontId="11" fillId="33" borderId="11" xfId="67" applyFont="1" applyFill="1" applyBorder="1" applyAlignment="1">
      <alignment horizontal="centerContinuous" vertical="center" wrapText="1"/>
      <protection/>
    </xf>
    <xf numFmtId="1" fontId="12" fillId="33" borderId="12" xfId="67" applyNumberFormat="1" applyFont="1" applyFill="1" applyBorder="1" applyAlignment="1" applyProtection="1">
      <alignment vertical="center"/>
      <protection locked="0"/>
    </xf>
    <xf numFmtId="1" fontId="12" fillId="33" borderId="14" xfId="67" applyNumberFormat="1" applyFont="1" applyFill="1" applyBorder="1" applyAlignment="1" applyProtection="1">
      <alignment vertical="center"/>
      <protection locked="0"/>
    </xf>
    <xf numFmtId="1" fontId="12" fillId="33" borderId="16" xfId="67" applyNumberFormat="1" applyFont="1" applyFill="1" applyBorder="1" applyAlignment="1" applyProtection="1">
      <alignment vertical="center"/>
      <protection locked="0"/>
    </xf>
    <xf numFmtId="1" fontId="12" fillId="34" borderId="10" xfId="67" applyNumberFormat="1" applyFont="1" applyFill="1" applyBorder="1" applyAlignment="1" applyProtection="1">
      <alignment vertical="center"/>
      <protection locked="0"/>
    </xf>
    <xf numFmtId="0" fontId="11" fillId="0" borderId="13" xfId="67" applyFont="1" applyBorder="1" applyAlignment="1">
      <alignment horizontal="left" vertical="center" wrapText="1"/>
      <protection/>
    </xf>
    <xf numFmtId="1" fontId="14" fillId="34" borderId="10" xfId="62" applyNumberFormat="1" applyFont="1" applyFill="1" applyBorder="1" applyAlignment="1" applyProtection="1">
      <alignment vertical="center"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0" fontId="14" fillId="0" borderId="13" xfId="62" applyFont="1" applyBorder="1" applyAlignment="1" applyProtection="1">
      <alignment vertical="center" wrapText="1"/>
      <protection/>
    </xf>
    <xf numFmtId="1" fontId="12" fillId="33" borderId="14" xfId="62" applyNumberFormat="1" applyFont="1" applyFill="1" applyBorder="1" applyAlignment="1" applyProtection="1">
      <alignment vertical="center" wrapText="1"/>
      <protection/>
    </xf>
    <xf numFmtId="0" fontId="12" fillId="0" borderId="11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0" fontId="14" fillId="0" borderId="10" xfId="62" applyFont="1" applyBorder="1" applyAlignment="1" applyProtection="1">
      <alignment vertical="center" wrapText="1"/>
      <protection/>
    </xf>
    <xf numFmtId="0" fontId="20" fillId="0" borderId="0" xfId="63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7" applyNumberFormat="1" applyFont="1" applyFill="1" applyBorder="1" applyAlignment="1" applyProtection="1">
      <alignment vertical="center"/>
      <protection locked="0"/>
    </xf>
    <xf numFmtId="3" fontId="12" fillId="0" borderId="0" xfId="67" applyNumberFormat="1" applyFont="1" applyBorder="1" applyProtection="1">
      <alignment/>
      <protection/>
    </xf>
    <xf numFmtId="0" fontId="11" fillId="0" borderId="12" xfId="67" applyFont="1" applyBorder="1" applyAlignment="1">
      <alignment horizontal="centerContinuous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7" applyFont="1" applyBorder="1" applyAlignment="1">
      <alignment horizontal="center" vertical="center" wrapText="1"/>
      <protection/>
    </xf>
    <xf numFmtId="0" fontId="11" fillId="0" borderId="11" xfId="67" applyFont="1" applyFill="1" applyBorder="1" applyAlignment="1">
      <alignment horizontal="center" vertical="center" wrapText="1"/>
      <protection/>
    </xf>
    <xf numFmtId="0" fontId="11" fillId="0" borderId="23" xfId="67" applyFont="1" applyBorder="1" applyAlignment="1">
      <alignment horizontal="centerContinuous" vertical="center" wrapText="1"/>
      <protection/>
    </xf>
    <xf numFmtId="0" fontId="11" fillId="33" borderId="15" xfId="67" applyFont="1" applyFill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centerContinuous" vertical="center" wrapText="1"/>
      <protection/>
    </xf>
    <xf numFmtId="0" fontId="11" fillId="0" borderId="19" xfId="67" applyFont="1" applyBorder="1" applyAlignment="1">
      <alignment horizontal="center" vertical="center" wrapText="1"/>
      <protection/>
    </xf>
    <xf numFmtId="0" fontId="11" fillId="0" borderId="24" xfId="67" applyFont="1" applyBorder="1" applyAlignment="1">
      <alignment horizontal="centerContinuous" vertical="center" wrapText="1"/>
      <protection/>
    </xf>
    <xf numFmtId="0" fontId="11" fillId="0" borderId="25" xfId="67" applyFont="1" applyBorder="1" applyAlignment="1">
      <alignment horizontal="centerContinuous" vertical="center" wrapText="1"/>
      <protection/>
    </xf>
    <xf numFmtId="49" fontId="11" fillId="0" borderId="18" xfId="67" applyNumberFormat="1" applyFont="1" applyBorder="1" applyAlignment="1">
      <alignment horizontal="centerContinuous" vertical="center" wrapText="1"/>
      <protection/>
    </xf>
    <xf numFmtId="49" fontId="11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center" vertical="top" wrapText="1"/>
      <protection locked="0"/>
    </xf>
    <xf numFmtId="0" fontId="9" fillId="0" borderId="0" xfId="64" applyFont="1" applyAlignment="1" applyProtection="1">
      <alignment horizontal="left" vertical="top"/>
      <protection locked="0"/>
    </xf>
    <xf numFmtId="0" fontId="7" fillId="0" borderId="0" xfId="64" applyFont="1" applyBorder="1" applyAlignment="1" applyProtection="1">
      <alignment horizontal="center" vertical="top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26" xfId="64" applyFont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top" wrapText="1"/>
      <protection/>
    </xf>
    <xf numFmtId="14" fontId="7" fillId="0" borderId="27" xfId="64" applyNumberFormat="1" applyFont="1" applyBorder="1" applyAlignment="1" applyProtection="1">
      <alignment horizontal="center" vertical="top" wrapText="1"/>
      <protection/>
    </xf>
    <xf numFmtId="49" fontId="7" fillId="0" borderId="27" xfId="64" applyNumberFormat="1" applyFont="1" applyBorder="1" applyAlignment="1" applyProtection="1">
      <alignment horizontal="center" vertical="center" wrapText="1"/>
      <protection/>
    </xf>
    <xf numFmtId="14" fontId="7" fillId="0" borderId="28" xfId="64" applyNumberFormat="1" applyFont="1" applyBorder="1" applyAlignment="1" applyProtection="1">
      <alignment horizontal="center" vertical="top" wrapText="1"/>
      <protection/>
    </xf>
    <xf numFmtId="0" fontId="7" fillId="0" borderId="29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0" fontId="7" fillId="0" borderId="17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right" vertical="top" wrapText="1"/>
      <protection/>
    </xf>
    <xf numFmtId="0" fontId="9" fillId="0" borderId="10" xfId="64" applyFont="1" applyBorder="1" applyAlignment="1" applyProtection="1">
      <alignment vertical="top" wrapText="1"/>
      <protection/>
    </xf>
    <xf numFmtId="0" fontId="9" fillId="0" borderId="12" xfId="64" applyFont="1" applyBorder="1" applyAlignment="1" applyProtection="1">
      <alignment vertical="top" wrapText="1"/>
      <protection/>
    </xf>
    <xf numFmtId="49" fontId="7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9" fillId="0" borderId="10" xfId="64" applyFont="1" applyBorder="1" applyAlignment="1" applyProtection="1">
      <alignment horizontal="right" vertical="top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25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8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1" fontId="9" fillId="0" borderId="10" xfId="64" applyNumberFormat="1" applyFont="1" applyBorder="1" applyAlignment="1" applyProtection="1">
      <alignment vertical="top" wrapText="1"/>
      <protection/>
    </xf>
    <xf numFmtId="1" fontId="25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7" fillId="0" borderId="18" xfId="64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4" applyNumberFormat="1" applyFont="1" applyFill="1" applyBorder="1" applyAlignment="1" applyProtection="1">
      <alignment vertical="top"/>
      <protection/>
    </xf>
    <xf numFmtId="0" fontId="25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7" fillId="0" borderId="10" xfId="64" applyNumberFormat="1" applyFont="1" applyBorder="1" applyAlignment="1" applyProtection="1">
      <alignment horizontal="right" vertical="top" wrapText="1"/>
      <protection/>
    </xf>
    <xf numFmtId="1" fontId="9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9" fillId="0" borderId="30" xfId="64" applyNumberFormat="1" applyFont="1" applyBorder="1" applyAlignment="1" applyProtection="1">
      <alignment vertical="top" wrapText="1"/>
      <protection/>
    </xf>
    <xf numFmtId="1" fontId="9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9" fillId="0" borderId="32" xfId="64" applyNumberFormat="1" applyFont="1" applyBorder="1" applyAlignment="1" applyProtection="1">
      <alignment vertical="top" wrapText="1"/>
      <protection/>
    </xf>
    <xf numFmtId="1" fontId="9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11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35" xfId="66" applyFont="1" applyBorder="1" applyAlignment="1" applyProtection="1">
      <alignment horizontal="centerContinuous"/>
      <protection locked="0"/>
    </xf>
    <xf numFmtId="0" fontId="12" fillId="0" borderId="0" xfId="66" applyFont="1" applyAlignment="1" applyProtection="1">
      <alignment horizontal="centerContinuous" wrapText="1"/>
      <protection locked="0"/>
    </xf>
    <xf numFmtId="0" fontId="10" fillId="0" borderId="0" xfId="66" applyFont="1" applyAlignment="1" applyProtection="1">
      <alignment horizontal="centerContinuous" wrapText="1"/>
      <protection locked="0"/>
    </xf>
    <xf numFmtId="0" fontId="10" fillId="0" borderId="0" xfId="66" applyFont="1" applyProtection="1">
      <alignment/>
      <protection locked="0"/>
    </xf>
    <xf numFmtId="0" fontId="6" fillId="0" borderId="0" xfId="64" applyFont="1" applyAlignment="1" applyProtection="1">
      <alignment vertical="top"/>
      <protection locked="0"/>
    </xf>
    <xf numFmtId="0" fontId="6" fillId="0" borderId="0" xfId="64" applyFont="1" applyAlignment="1" applyProtection="1">
      <alignment vertical="top" wrapText="1"/>
      <protection locked="0"/>
    </xf>
    <xf numFmtId="0" fontId="13" fillId="0" borderId="0" xfId="66" applyFont="1" applyAlignment="1" applyProtection="1">
      <alignment horizontal="right"/>
      <protection locked="0"/>
    </xf>
    <xf numFmtId="0" fontId="11" fillId="0" borderId="10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2" xfId="66" applyFont="1" applyBorder="1" applyAlignment="1" applyProtection="1">
      <alignment horizontal="center" vertical="center" wrapText="1"/>
      <protection/>
    </xf>
    <xf numFmtId="0" fontId="11" fillId="0" borderId="11" xfId="66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wrapText="1"/>
      <protection/>
    </xf>
    <xf numFmtId="0" fontId="14" fillId="0" borderId="10" xfId="66" applyFont="1" applyBorder="1" applyAlignment="1" applyProtection="1">
      <alignment vertical="center" wrapText="1"/>
      <protection/>
    </xf>
    <xf numFmtId="0" fontId="12" fillId="0" borderId="10" xfId="66" applyFont="1" applyFill="1" applyBorder="1" applyProtection="1">
      <alignment/>
      <protection/>
    </xf>
    <xf numFmtId="0" fontId="12" fillId="0" borderId="10" xfId="66" applyFont="1" applyBorder="1" applyAlignment="1" applyProtection="1">
      <alignment vertical="center" wrapText="1"/>
      <protection/>
    </xf>
    <xf numFmtId="3" fontId="12" fillId="0" borderId="10" xfId="66" applyNumberFormat="1" applyFont="1" applyBorder="1" applyAlignment="1" applyProtection="1">
      <alignment horizontal="center" vertical="center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0" fontId="12" fillId="0" borderId="10" xfId="66" applyFont="1" applyFill="1" applyBorder="1" applyAlignment="1" applyProtection="1">
      <alignment vertical="center" wrapText="1"/>
      <protection/>
    </xf>
    <xf numFmtId="0" fontId="14" fillId="0" borderId="10" xfId="66" applyFont="1" applyBorder="1" applyAlignment="1" applyProtection="1">
      <alignment horizontal="right" vertic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0" fontId="15" fillId="0" borderId="10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3" fontId="14" fillId="0" borderId="10" xfId="66" applyNumberFormat="1" applyFont="1" applyBorder="1" applyAlignment="1" applyProtection="1">
      <alignment horizontal="center" vertical="center"/>
      <protection/>
    </xf>
    <xf numFmtId="0" fontId="12" fillId="0" borderId="10" xfId="66" applyFont="1" applyBorder="1" applyAlignment="1" applyProtection="1">
      <alignment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4" fillId="0" borderId="16" xfId="66" applyFont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horizontal="left" vertical="center" wrapText="1"/>
      <protection/>
    </xf>
    <xf numFmtId="0" fontId="14" fillId="0" borderId="16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0" fontId="16" fillId="0" borderId="10" xfId="66" applyFont="1" applyBorder="1" applyAlignment="1" applyProtection="1">
      <alignment vertical="center" wrapText="1"/>
      <protection/>
    </xf>
    <xf numFmtId="0" fontId="12" fillId="0" borderId="29" xfId="66" applyFont="1" applyBorder="1" applyAlignment="1" applyProtection="1">
      <alignment vertical="center" wrapText="1"/>
      <protection/>
    </xf>
    <xf numFmtId="49" fontId="12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0" fontId="12" fillId="0" borderId="14" xfId="66" applyFont="1" applyBorder="1" applyAlignment="1" applyProtection="1">
      <alignment vertical="center" wrapText="1"/>
      <protection/>
    </xf>
    <xf numFmtId="0" fontId="11" fillId="0" borderId="12" xfId="66" applyFont="1" applyBorder="1" applyAlignment="1" applyProtection="1">
      <alignment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2" fillId="0" borderId="0" xfId="66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6" applyNumberFormat="1" applyFont="1" applyBorder="1" applyAlignment="1" applyProtection="1">
      <alignment vertical="center"/>
      <protection/>
    </xf>
    <xf numFmtId="1" fontId="10" fillId="0" borderId="10" xfId="66" applyNumberFormat="1" applyFont="1" applyBorder="1" applyProtection="1">
      <alignment/>
      <protection/>
    </xf>
    <xf numFmtId="1" fontId="9" fillId="38" borderId="17" xfId="64" applyNumberFormat="1" applyFont="1" applyFill="1" applyBorder="1" applyAlignment="1" applyProtection="1">
      <alignment vertical="top" wrapText="1"/>
      <protection locked="0"/>
    </xf>
    <xf numFmtId="1" fontId="9" fillId="38" borderId="12" xfId="64" applyNumberFormat="1" applyFont="1" applyFill="1" applyBorder="1" applyAlignment="1" applyProtection="1">
      <alignment vertical="top" wrapText="1"/>
      <protection locked="0"/>
    </xf>
    <xf numFmtId="0" fontId="12" fillId="0" borderId="0" xfId="65" applyFont="1" applyAlignment="1" applyProtection="1">
      <alignment wrapText="1"/>
      <protection locked="0"/>
    </xf>
    <xf numFmtId="0" fontId="12" fillId="0" borderId="0" xfId="65" applyFont="1" applyFill="1" applyAlignment="1" applyProtection="1">
      <alignment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5" applyFont="1" applyFill="1" applyBorder="1" applyAlignment="1" applyProtection="1">
      <alignment horizontal="centerContinuous" vertical="center" wrapText="1"/>
      <protection locked="0"/>
    </xf>
    <xf numFmtId="0" fontId="6" fillId="0" borderId="0" xfId="64" applyFont="1" applyFill="1" applyAlignment="1" applyProtection="1">
      <alignment vertical="top"/>
      <protection locked="0"/>
    </xf>
    <xf numFmtId="0" fontId="6" fillId="0" borderId="0" xfId="64" applyFont="1" applyFill="1" applyAlignment="1" applyProtection="1">
      <alignment vertical="top" wrapText="1"/>
      <protection locked="0"/>
    </xf>
    <xf numFmtId="0" fontId="11" fillId="0" borderId="0" xfId="65" applyFont="1" applyFill="1" applyBorder="1" applyAlignment="1" applyProtection="1">
      <alignment horizontal="right" vertical="center" wrapText="1"/>
      <protection locked="0"/>
    </xf>
    <xf numFmtId="1" fontId="12" fillId="0" borderId="0" xfId="65" applyNumberFormat="1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Continuous" wrapText="1"/>
      <protection/>
    </xf>
    <xf numFmtId="0" fontId="12" fillId="0" borderId="0" xfId="65" applyFont="1" applyAlignment="1" applyProtection="1">
      <alignment horizontal="center" wrapText="1"/>
      <protection/>
    </xf>
    <xf numFmtId="0" fontId="11" fillId="0" borderId="0" xfId="65" applyFont="1" applyAlignment="1" applyProtection="1">
      <alignment wrapText="1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14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65" applyFont="1" applyBorder="1" applyAlignment="1" applyProtection="1">
      <alignment horizontal="center" wrapText="1"/>
      <protection/>
    </xf>
    <xf numFmtId="49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wrapText="1"/>
      <protection/>
    </xf>
    <xf numFmtId="49" fontId="14" fillId="0" borderId="10" xfId="65" applyNumberFormat="1" applyFont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2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2" fillId="0" borderId="10" xfId="65" applyNumberFormat="1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2" fillId="0" borderId="0" xfId="65" applyNumberFormat="1" applyFont="1" applyBorder="1" applyAlignment="1" applyProtection="1">
      <alignment wrapText="1"/>
      <protection/>
    </xf>
    <xf numFmtId="1" fontId="12" fillId="0" borderId="0" xfId="65" applyNumberFormat="1" applyFont="1" applyFill="1" applyBorder="1" applyAlignment="1" applyProtection="1">
      <alignment wrapText="1"/>
      <protection/>
    </xf>
    <xf numFmtId="0" fontId="10" fillId="0" borderId="0" xfId="65" applyFont="1" applyFill="1" applyAlignment="1" applyProtection="1">
      <alignment wrapText="1"/>
      <protection/>
    </xf>
    <xf numFmtId="0" fontId="11" fillId="0" borderId="0" xfId="65" applyFont="1" applyAlignment="1" applyProtection="1">
      <alignment horizontal="center"/>
      <protection/>
    </xf>
    <xf numFmtId="1" fontId="12" fillId="0" borderId="10" xfId="67" applyNumberFormat="1" applyFont="1" applyFill="1" applyBorder="1" applyAlignment="1" applyProtection="1">
      <alignment vertical="center"/>
      <protection/>
    </xf>
    <xf numFmtId="1" fontId="12" fillId="0" borderId="12" xfId="67" applyNumberFormat="1" applyFont="1" applyFill="1" applyBorder="1" applyAlignment="1" applyProtection="1">
      <alignment vertical="center"/>
      <protection/>
    </xf>
    <xf numFmtId="0" fontId="11" fillId="0" borderId="0" xfId="67" applyFont="1" applyBorder="1" applyAlignment="1" applyProtection="1">
      <alignment vertical="center" wrapText="1"/>
      <protection locked="0"/>
    </xf>
    <xf numFmtId="49" fontId="11" fillId="0" borderId="0" xfId="67" applyNumberFormat="1" applyFont="1" applyBorder="1" applyAlignment="1" applyProtection="1">
      <alignment horizontal="center" vertical="center" wrapText="1"/>
      <protection locked="0"/>
    </xf>
    <xf numFmtId="0" fontId="12" fillId="0" borderId="0" xfId="67" applyFont="1" applyBorder="1" applyProtection="1">
      <alignment/>
      <protection locked="0"/>
    </xf>
    <xf numFmtId="3" fontId="12" fillId="0" borderId="0" xfId="67" applyNumberFormat="1" applyFont="1" applyBorder="1" applyProtection="1">
      <alignment/>
      <protection locked="0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Border="1" applyProtection="1">
      <alignment/>
      <protection locked="0"/>
    </xf>
    <xf numFmtId="0" fontId="12" fillId="0" borderId="0" xfId="63" applyFont="1" applyProtection="1">
      <alignment/>
      <protection locked="0"/>
    </xf>
    <xf numFmtId="0" fontId="11" fillId="0" borderId="0" xfId="62" applyFont="1" applyAlignment="1" applyProtection="1">
      <alignment horizontal="centerContinuous"/>
      <protection locked="0"/>
    </xf>
    <xf numFmtId="0" fontId="12" fillId="0" borderId="0" xfId="62" applyFont="1" applyProtection="1">
      <alignment/>
      <protection locked="0"/>
    </xf>
    <xf numFmtId="0" fontId="20" fillId="0" borderId="0" xfId="63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justify"/>
      <protection locked="0"/>
    </xf>
    <xf numFmtId="0" fontId="11" fillId="0" borderId="0" xfId="62" applyFont="1" applyAlignment="1" applyProtection="1">
      <alignment horizontal="center"/>
      <protection locked="0"/>
    </xf>
    <xf numFmtId="0" fontId="11" fillId="0" borderId="0" xfId="62" applyFont="1" applyBorder="1" applyAlignment="1" applyProtection="1">
      <alignment vertical="justify" wrapText="1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1" fillId="0" borderId="0" xfId="62" applyFo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20" fillId="0" borderId="0" xfId="63" applyFont="1" applyAlignment="1" applyProtection="1">
      <alignment/>
      <protection locked="0"/>
    </xf>
    <xf numFmtId="0" fontId="11" fillId="0" borderId="10" xfId="62" applyFont="1" applyBorder="1" applyAlignment="1" applyProtection="1">
      <alignment horizontal="centerContinuous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Continuous"/>
      <protection/>
    </xf>
    <xf numFmtId="0" fontId="11" fillId="0" borderId="10" xfId="62" applyFont="1" applyBorder="1" applyAlignment="1" applyProtection="1">
      <alignment horizontal="center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vertical="justify" wrapText="1"/>
      <protection/>
    </xf>
    <xf numFmtId="49" fontId="11" fillId="33" borderId="10" xfId="62" applyNumberFormat="1" applyFont="1" applyFill="1" applyBorder="1" applyAlignment="1" applyProtection="1">
      <alignment vertical="justify" wrapText="1"/>
      <protection/>
    </xf>
    <xf numFmtId="0" fontId="12" fillId="33" borderId="10" xfId="62" applyFont="1" applyFill="1" applyBorder="1" applyAlignment="1" applyProtection="1">
      <alignment horizontal="left" vertical="center" wrapText="1"/>
      <protection/>
    </xf>
    <xf numFmtId="0" fontId="12" fillId="0" borderId="10" xfId="62" applyFont="1" applyBorder="1" applyProtection="1">
      <alignment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horizontal="right"/>
      <protection/>
    </xf>
    <xf numFmtId="49" fontId="14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Protection="1">
      <alignment/>
      <protection/>
    </xf>
    <xf numFmtId="0" fontId="11" fillId="0" borderId="10" xfId="62" applyFont="1" applyBorder="1" applyAlignment="1" applyProtection="1">
      <alignment horizontal="left"/>
      <protection/>
    </xf>
    <xf numFmtId="0" fontId="11" fillId="0" borderId="10" xfId="62" applyFont="1" applyBorder="1" applyAlignment="1" applyProtection="1">
      <alignment vertical="top"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49" fontId="14" fillId="0" borderId="13" xfId="62" applyNumberFormat="1" applyFont="1" applyBorder="1" applyAlignment="1" applyProtection="1">
      <alignment horizontal="center" vertical="center" wrapText="1"/>
      <protection/>
    </xf>
    <xf numFmtId="0" fontId="11" fillId="0" borderId="12" xfId="62" applyFont="1" applyBorder="1" applyAlignment="1" applyProtection="1">
      <alignment vertical="justify" wrapText="1"/>
      <protection/>
    </xf>
    <xf numFmtId="49" fontId="12" fillId="33" borderId="12" xfId="62" applyNumberFormat="1" applyFont="1" applyFill="1" applyBorder="1" applyAlignment="1" applyProtection="1">
      <alignment horizontal="center" vertical="center" wrapText="1"/>
      <protection/>
    </xf>
    <xf numFmtId="0" fontId="22" fillId="0" borderId="10" xfId="62" applyFont="1" applyBorder="1" applyAlignment="1" applyProtection="1">
      <alignment vertical="justify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vertical="justify"/>
      <protection/>
    </xf>
    <xf numFmtId="1" fontId="12" fillId="33" borderId="16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Alignment="1" applyProtection="1">
      <alignment vertical="center" wrapText="1"/>
      <protection locked="0"/>
    </xf>
    <xf numFmtId="1" fontId="12" fillId="0" borderId="0" xfId="62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3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0" fillId="0" borderId="0" xfId="63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0" fillId="0" borderId="0" xfId="63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2" applyFont="1" applyBorder="1" applyAlignment="1" applyProtection="1">
      <alignment vertical="justify"/>
      <protection locked="0"/>
    </xf>
    <xf numFmtId="49" fontId="11" fillId="0" borderId="0" xfId="62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9" fillId="0" borderId="0" xfId="63" applyFont="1" applyProtection="1">
      <alignment/>
      <protection/>
    </xf>
    <xf numFmtId="0" fontId="11" fillId="0" borderId="0" xfId="66" applyFont="1" applyBorder="1" applyAlignment="1" applyProtection="1">
      <alignment wrapText="1"/>
      <protection locked="0"/>
    </xf>
    <xf numFmtId="1" fontId="12" fillId="0" borderId="0" xfId="66" applyNumberFormat="1" applyFont="1" applyBorder="1" applyProtection="1">
      <alignment/>
      <protection locked="0"/>
    </xf>
    <xf numFmtId="0" fontId="11" fillId="0" borderId="0" xfId="66" applyFont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4" applyFont="1" applyBorder="1" applyAlignment="1" applyProtection="1">
      <alignment horizontal="left" vertical="top" wrapText="1"/>
      <protection locked="0"/>
    </xf>
    <xf numFmtId="1" fontId="10" fillId="0" borderId="0" xfId="66" applyNumberFormat="1" applyFont="1" applyProtection="1">
      <alignment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0" fontId="9" fillId="0" borderId="0" xfId="64" applyFont="1" applyBorder="1" applyAlignment="1" applyProtection="1">
      <alignment vertical="top"/>
      <protection locked="0"/>
    </xf>
    <xf numFmtId="49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4" applyFont="1" applyFill="1" applyAlignment="1" applyProtection="1">
      <alignment horizontal="right"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2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24" fillId="37" borderId="10" xfId="64" applyFont="1" applyFill="1" applyBorder="1" applyAlignment="1" applyProtection="1">
      <alignment horizontal="left" vertical="top" wrapText="1"/>
      <protection/>
    </xf>
    <xf numFmtId="1" fontId="24" fillId="37" borderId="10" xfId="64" applyNumberFormat="1" applyFont="1" applyFill="1" applyBorder="1" applyAlignment="1" applyProtection="1">
      <alignment vertical="top" wrapText="1"/>
      <protection/>
    </xf>
    <xf numFmtId="0" fontId="24" fillId="37" borderId="37" xfId="64" applyFont="1" applyFill="1" applyBorder="1" applyAlignment="1" applyProtection="1">
      <alignment horizontal="left" vertical="top" wrapText="1"/>
      <protection/>
    </xf>
    <xf numFmtId="0" fontId="24" fillId="37" borderId="29" xfId="64" applyFont="1" applyFill="1" applyBorder="1" applyAlignment="1" applyProtection="1">
      <alignment vertical="top" wrapText="1"/>
      <protection/>
    </xf>
    <xf numFmtId="0" fontId="24" fillId="37" borderId="38" xfId="64" applyFont="1" applyFill="1" applyBorder="1" applyAlignment="1" applyProtection="1">
      <alignment vertical="top" wrapText="1"/>
      <protection/>
    </xf>
    <xf numFmtId="49" fontId="24" fillId="37" borderId="36" xfId="64" applyNumberFormat="1" applyFont="1" applyFill="1" applyBorder="1" applyAlignment="1" applyProtection="1">
      <alignment vertical="center" wrapText="1"/>
      <protection/>
    </xf>
    <xf numFmtId="0" fontId="24" fillId="37" borderId="10" xfId="64" applyFont="1" applyFill="1" applyBorder="1" applyAlignment="1" applyProtection="1">
      <alignment vertical="top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11" fillId="0" borderId="0" xfId="67" applyFont="1" applyBorder="1" applyAlignment="1" applyProtection="1">
      <alignment horizontal="left" wrapText="1"/>
      <protection locked="0"/>
    </xf>
    <xf numFmtId="0" fontId="12" fillId="0" borderId="10" xfId="62" applyFont="1" applyBorder="1" applyAlignment="1" applyProtection="1">
      <alignment/>
      <protection/>
    </xf>
    <xf numFmtId="49" fontId="12" fillId="0" borderId="10" xfId="62" applyNumberFormat="1" applyFont="1" applyBorder="1" applyAlignment="1" applyProtection="1">
      <alignment horizontal="center" vertical="center"/>
      <protection/>
    </xf>
    <xf numFmtId="1" fontId="12" fillId="34" borderId="10" xfId="62" applyNumberFormat="1" applyFont="1" applyFill="1" applyBorder="1" applyAlignment="1" applyProtection="1">
      <alignment vertical="center"/>
      <protection locked="0"/>
    </xf>
    <xf numFmtId="1" fontId="12" fillId="34" borderId="10" xfId="62" applyNumberFormat="1" applyFont="1" applyFill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6" fillId="0" borderId="0" xfId="66" applyFont="1" applyAlignment="1" applyProtection="1">
      <alignment horizontal="left" wrapText="1"/>
      <protection locked="0"/>
    </xf>
    <xf numFmtId="3" fontId="11" fillId="0" borderId="16" xfId="66" applyNumberFormat="1" applyFont="1" applyFill="1" applyBorder="1" applyAlignment="1" applyProtection="1">
      <alignment vertical="center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49" fontId="11" fillId="0" borderId="32" xfId="64" applyNumberFormat="1" applyFont="1" applyBorder="1" applyAlignment="1" applyProtection="1">
      <alignment horizontal="left" vertical="top" wrapText="1"/>
      <protection locked="0"/>
    </xf>
    <xf numFmtId="0" fontId="9" fillId="0" borderId="0" xfId="67" applyFont="1" applyAlignment="1" applyProtection="1">
      <alignment horizontal="left"/>
      <protection locked="0"/>
    </xf>
    <xf numFmtId="49" fontId="11" fillId="0" borderId="0" xfId="64" applyNumberFormat="1" applyFont="1" applyBorder="1" applyAlignment="1" applyProtection="1">
      <alignment horizontal="left" vertical="top" wrapText="1"/>
      <protection locked="0"/>
    </xf>
    <xf numFmtId="0" fontId="7" fillId="0" borderId="10" xfId="64" applyFont="1" applyBorder="1" applyAlignment="1" applyProtection="1">
      <alignment horizontal="left" vertical="top" wrapText="1"/>
      <protection locked="0"/>
    </xf>
    <xf numFmtId="0" fontId="7" fillId="0" borderId="10" xfId="64" applyFont="1" applyBorder="1" applyAlignment="1" applyProtection="1">
      <alignment horizontal="left" vertical="top"/>
      <protection locked="0"/>
    </xf>
    <xf numFmtId="0" fontId="12" fillId="0" borderId="0" xfId="62" applyFont="1" applyBorder="1" applyAlignment="1" applyProtection="1">
      <alignment horizontal="center" vertical="justify" wrapText="1"/>
      <protection locked="0"/>
    </xf>
    <xf numFmtId="49" fontId="11" fillId="0" borderId="0" xfId="62" applyNumberFormat="1" applyFont="1" applyAlignment="1" applyProtection="1">
      <alignment horizontal="center" vertical="justify"/>
      <protection locked="0"/>
    </xf>
    <xf numFmtId="49" fontId="11" fillId="0" borderId="0" xfId="62" applyNumberFormat="1" applyFont="1" applyBorder="1" applyAlignment="1" applyProtection="1">
      <alignment horizontal="center" vertical="justify"/>
      <protection locked="0"/>
    </xf>
    <xf numFmtId="0" fontId="9" fillId="0" borderId="0" xfId="62" applyFont="1" applyAlignment="1" applyProtection="1">
      <alignment horizontal="left"/>
      <protection locked="0"/>
    </xf>
    <xf numFmtId="0" fontId="20" fillId="0" borderId="0" xfId="63" applyFont="1" applyAlignment="1" applyProtection="1">
      <alignment horizontal="center"/>
      <protection/>
    </xf>
    <xf numFmtId="0" fontId="9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62" applyFont="1" applyAlignment="1" applyProtection="1">
      <alignment horizontal="left"/>
      <protection locked="0"/>
    </xf>
    <xf numFmtId="0" fontId="11" fillId="0" borderId="0" xfId="62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right"/>
      <protection locked="0"/>
    </xf>
    <xf numFmtId="0" fontId="9" fillId="0" borderId="0" xfId="62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2" applyFont="1" applyAlignment="1" applyProtection="1">
      <alignment horizontal="right"/>
      <protection locked="0"/>
    </xf>
    <xf numFmtId="0" fontId="9" fillId="0" borderId="0" xfId="67" applyFont="1" applyAlignment="1" applyProtection="1">
      <alignment horizontal="right"/>
      <protection locked="0"/>
    </xf>
    <xf numFmtId="0" fontId="9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4" applyFont="1" applyBorder="1" applyAlignment="1" applyProtection="1">
      <alignment vertical="top"/>
      <protection locked="0"/>
    </xf>
    <xf numFmtId="14" fontId="7" fillId="0" borderId="10" xfId="64" applyNumberFormat="1" applyFont="1" applyBorder="1" applyAlignment="1" applyProtection="1">
      <alignment horizontal="left" vertical="top" wrapText="1"/>
      <protection locked="0"/>
    </xf>
    <xf numFmtId="1" fontId="12" fillId="35" borderId="10" xfId="62" applyNumberFormat="1" applyFont="1" applyFill="1" applyBorder="1" applyAlignment="1" applyProtection="1">
      <alignment vertical="center" wrapText="1"/>
      <protection locked="0"/>
    </xf>
    <xf numFmtId="1" fontId="20" fillId="0" borderId="0" xfId="63" applyNumberFormat="1" applyFont="1" applyProtection="1">
      <alignment/>
      <protection locked="0"/>
    </xf>
    <xf numFmtId="0" fontId="0" fillId="0" borderId="0" xfId="60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1" applyFont="1" applyBorder="1" applyAlignment="1">
      <alignment horizontal="left" vertical="center" wrapText="1"/>
      <protection/>
    </xf>
    <xf numFmtId="49" fontId="22" fillId="0" borderId="10" xfId="61" applyNumberFormat="1" applyFont="1" applyBorder="1" applyAlignment="1">
      <alignment horizontal="center" vertical="center" wrapText="1"/>
      <protection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66" applyNumberFormat="1" applyFont="1" applyFill="1" applyBorder="1" applyProtection="1">
      <alignment/>
      <protection locked="0"/>
    </xf>
    <xf numFmtId="9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26" fillId="0" borderId="0" xfId="66" applyFont="1" applyAlignment="1" applyProtection="1">
      <alignment horizontal="left" wrapText="1"/>
      <protection locked="0"/>
    </xf>
    <xf numFmtId="0" fontId="10" fillId="0" borderId="0" xfId="65" applyFont="1" applyFill="1" applyAlignment="1" applyProtection="1">
      <alignment horizontal="center" wrapText="1"/>
      <protection locked="0"/>
    </xf>
    <xf numFmtId="0" fontId="11" fillId="0" borderId="0" xfId="67" applyFont="1" applyAlignment="1">
      <alignment horizontal="center" wrapText="1"/>
      <protection/>
    </xf>
    <xf numFmtId="0" fontId="11" fillId="0" borderId="0" xfId="67" applyFont="1" applyBorder="1" applyAlignment="1" applyProtection="1">
      <alignment horizontal="left"/>
      <protection locked="0"/>
    </xf>
    <xf numFmtId="0" fontId="11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7" applyFont="1" applyAlignment="1">
      <alignment horizontal="left" vertical="top" wrapText="1"/>
      <protection/>
    </xf>
    <xf numFmtId="0" fontId="11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62" applyFont="1" applyBorder="1" applyAlignment="1" applyProtection="1">
      <alignment horizontal="center" vertical="center" wrapText="1"/>
      <protection/>
    </xf>
    <xf numFmtId="0" fontId="11" fillId="0" borderId="24" xfId="62" applyFont="1" applyBorder="1" applyAlignment="1" applyProtection="1">
      <alignment horizontal="center" vertical="center" wrapText="1"/>
      <protection/>
    </xf>
    <xf numFmtId="0" fontId="11" fillId="0" borderId="23" xfId="62" applyFont="1" applyBorder="1" applyAlignment="1" applyProtection="1">
      <alignment horizontal="center" vertical="center" wrapText="1"/>
      <protection/>
    </xf>
    <xf numFmtId="0" fontId="11" fillId="0" borderId="25" xfId="62" applyFont="1" applyBorder="1" applyAlignment="1" applyProtection="1">
      <alignment horizontal="center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 locked="0"/>
    </xf>
    <xf numFmtId="0" fontId="11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righ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62" applyFont="1" applyBorder="1" applyAlignment="1" applyProtection="1">
      <alignment horizontal="right" vertical="justify" wrapText="1"/>
      <protection locked="0"/>
    </xf>
    <xf numFmtId="0" fontId="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62" applyFont="1" applyAlignment="1" applyProtection="1">
      <alignment horizontal="left" vertical="justify" wrapText="1"/>
      <protection locked="0"/>
    </xf>
    <xf numFmtId="0" fontId="11" fillId="0" borderId="0" xfId="62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 7.5 2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0" zoomScaleNormal="70" zoomScalePageLayoutView="0" workbookViewId="0" topLeftCell="A43">
      <selection activeCell="G62" sqref="G62:G70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859</v>
      </c>
      <c r="F3" s="273" t="s">
        <v>2</v>
      </c>
      <c r="G3" s="226"/>
      <c r="H3" s="594">
        <v>200101236</v>
      </c>
    </row>
    <row r="4" spans="1:8" ht="28.5">
      <c r="A4" s="204" t="s">
        <v>3</v>
      </c>
      <c r="B4" s="582"/>
      <c r="C4" s="582"/>
      <c r="D4" s="583"/>
      <c r="E4" s="575" t="s">
        <v>869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59361</v>
      </c>
      <c r="H11" s="206">
        <v>49837</v>
      </c>
    </row>
    <row r="12" spans="1:8" ht="15">
      <c r="A12" s="291" t="s">
        <v>24</v>
      </c>
      <c r="B12" s="297" t="s">
        <v>25</v>
      </c>
      <c r="C12" s="205">
        <v>1954</v>
      </c>
      <c r="D12" s="205">
        <v>2156</v>
      </c>
      <c r="E12" s="293" t="s">
        <v>26</v>
      </c>
      <c r="F12" s="298" t="s">
        <v>27</v>
      </c>
      <c r="G12" s="207">
        <v>59361</v>
      </c>
      <c r="H12" s="207">
        <v>49837</v>
      </c>
    </row>
    <row r="13" spans="1:8" ht="15">
      <c r="A13" s="291" t="s">
        <v>28</v>
      </c>
      <c r="B13" s="297" t="s">
        <v>29</v>
      </c>
      <c r="C13" s="205">
        <v>1270</v>
      </c>
      <c r="D13" s="205">
        <v>822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145</v>
      </c>
      <c r="D15" s="205">
        <v>173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95</v>
      </c>
      <c r="D16" s="205">
        <v>1042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4</v>
      </c>
      <c r="D17" s="205">
        <v>4</v>
      </c>
      <c r="E17" s="299" t="s">
        <v>46</v>
      </c>
      <c r="F17" s="301" t="s">
        <v>47</v>
      </c>
      <c r="G17" s="208">
        <f>G11+G14+G15+G16</f>
        <v>59361</v>
      </c>
      <c r="H17" s="208">
        <f>H11+H14+H15+H16</f>
        <v>49837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130</v>
      </c>
      <c r="D18" s="205">
        <v>604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3598</v>
      </c>
      <c r="D19" s="209">
        <f>SUM(D11:D18)</f>
        <v>4801</v>
      </c>
      <c r="E19" s="293" t="s">
        <v>53</v>
      </c>
      <c r="F19" s="298" t="s">
        <v>54</v>
      </c>
      <c r="G19" s="206">
        <v>1985</v>
      </c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5098</v>
      </c>
      <c r="H21" s="210">
        <f>SUM(H22:H24)</f>
        <v>2222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1233</v>
      </c>
      <c r="H22" s="206">
        <v>2222</v>
      </c>
    </row>
    <row r="23" spans="1:13" ht="15">
      <c r="A23" s="291" t="s">
        <v>66</v>
      </c>
      <c r="B23" s="297" t="s">
        <v>67</v>
      </c>
      <c r="C23" s="205">
        <v>25740</v>
      </c>
      <c r="D23" s="205">
        <v>18189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314</v>
      </c>
      <c r="D24" s="205">
        <v>348</v>
      </c>
      <c r="E24" s="293" t="s">
        <v>72</v>
      </c>
      <c r="F24" s="298" t="s">
        <v>73</v>
      </c>
      <c r="G24" s="206">
        <v>3865</v>
      </c>
      <c r="H24" s="206"/>
    </row>
    <row r="25" spans="1:18" ht="15">
      <c r="A25" s="291" t="s">
        <v>74</v>
      </c>
      <c r="B25" s="297" t="s">
        <v>75</v>
      </c>
      <c r="C25" s="205">
        <v>39662</v>
      </c>
      <c r="D25" s="205">
        <v>22820</v>
      </c>
      <c r="E25" s="309" t="s">
        <v>76</v>
      </c>
      <c r="F25" s="301" t="s">
        <v>77</v>
      </c>
      <c r="G25" s="208">
        <f>G19+G20+G21</f>
        <v>7083</v>
      </c>
      <c r="H25" s="208">
        <f>H19+H20+H21</f>
        <v>2222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1256</v>
      </c>
      <c r="D26" s="205">
        <v>193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66972</v>
      </c>
      <c r="D27" s="209">
        <f>SUM(D23:D26)</f>
        <v>41550</v>
      </c>
      <c r="E27" s="309" t="s">
        <v>83</v>
      </c>
      <c r="F27" s="298" t="s">
        <v>84</v>
      </c>
      <c r="G27" s="208">
        <f>SUM(G28:G30)</f>
        <v>6364</v>
      </c>
      <c r="H27" s="208">
        <f>SUM(H28:H30)</f>
        <v>2197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6364</v>
      </c>
      <c r="H28" s="206">
        <v>2197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>
        <v>19540</v>
      </c>
      <c r="D30" s="205">
        <v>19398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2215</v>
      </c>
      <c r="H31" s="206">
        <v>9778</v>
      </c>
      <c r="M31" s="211"/>
    </row>
    <row r="32" spans="1:15" ht="15">
      <c r="A32" s="291" t="s">
        <v>98</v>
      </c>
      <c r="B32" s="306" t="s">
        <v>99</v>
      </c>
      <c r="C32" s="209">
        <f>C30+C31</f>
        <v>19540</v>
      </c>
      <c r="D32" s="209">
        <f>D30+D31</f>
        <v>19398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8579</v>
      </c>
      <c r="H33" s="208">
        <f>H27+H31+H32</f>
        <v>11975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105</v>
      </c>
      <c r="C34" s="209">
        <f>SUM(C35:C38)</f>
        <v>317</v>
      </c>
      <c r="D34" s="209">
        <f>SUM(D35:D38)</f>
        <v>878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41</v>
      </c>
      <c r="D35" s="205">
        <v>100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75023</v>
      </c>
      <c r="H36" s="208">
        <f>H25+H17+H33</f>
        <v>64034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276</v>
      </c>
      <c r="D37" s="205">
        <v>336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>
        <v>442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>
        <v>23080</v>
      </c>
      <c r="H39" s="212">
        <v>18320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788</v>
      </c>
      <c r="H44" s="206">
        <v>957</v>
      </c>
    </row>
    <row r="45" spans="1:15" ht="15">
      <c r="A45" s="291" t="s">
        <v>136</v>
      </c>
      <c r="B45" s="305" t="s">
        <v>137</v>
      </c>
      <c r="C45" s="209">
        <f>C34+C39+C44</f>
        <v>317</v>
      </c>
      <c r="D45" s="209">
        <f>D34+D39+D44</f>
        <v>878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159</v>
      </c>
      <c r="H48" s="206">
        <v>86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947</v>
      </c>
      <c r="H49" s="208">
        <f>SUM(H43:H48)</f>
        <v>1043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89</v>
      </c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1131</v>
      </c>
      <c r="H53" s="206">
        <v>867</v>
      </c>
    </row>
    <row r="54" spans="1:8" ht="15">
      <c r="A54" s="291" t="s">
        <v>166</v>
      </c>
      <c r="B54" s="305" t="s">
        <v>167</v>
      </c>
      <c r="C54" s="205">
        <v>200</v>
      </c>
      <c r="D54" s="205">
        <v>27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90627</v>
      </c>
      <c r="D55" s="209">
        <f>D19+D20+D21+D27+D32+D45+D51+D53+D54</f>
        <v>66654</v>
      </c>
      <c r="E55" s="293" t="s">
        <v>172</v>
      </c>
      <c r="F55" s="317" t="s">
        <v>173</v>
      </c>
      <c r="G55" s="208">
        <f>G49+G51+G52+G53+G54</f>
        <v>2167</v>
      </c>
      <c r="H55" s="208">
        <f>H49+H51+H52+H53+H54</f>
        <v>1910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64</v>
      </c>
      <c r="D58" s="205">
        <v>124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1654</v>
      </c>
      <c r="H59" s="206">
        <v>3930</v>
      </c>
      <c r="M59" s="211"/>
    </row>
    <row r="60" spans="1:8" ht="15">
      <c r="A60" s="291" t="s">
        <v>183</v>
      </c>
      <c r="B60" s="297" t="s">
        <v>184</v>
      </c>
      <c r="C60" s="205">
        <v>73</v>
      </c>
      <c r="D60" s="205">
        <v>64</v>
      </c>
      <c r="E60" s="293" t="s">
        <v>185</v>
      </c>
      <c r="F60" s="298" t="s">
        <v>186</v>
      </c>
      <c r="G60" s="206"/>
      <c r="H60" s="206">
        <v>16</v>
      </c>
    </row>
    <row r="61" spans="1:18" ht="15">
      <c r="A61" s="291" t="s">
        <v>187</v>
      </c>
      <c r="B61" s="300" t="s">
        <v>188</v>
      </c>
      <c r="C61" s="205">
        <v>755</v>
      </c>
      <c r="D61" s="205">
        <v>256</v>
      </c>
      <c r="E61" s="299" t="s">
        <v>189</v>
      </c>
      <c r="F61" s="328" t="s">
        <v>190</v>
      </c>
      <c r="G61" s="208">
        <f>SUM(G62:G68)</f>
        <v>8737</v>
      </c>
      <c r="H61" s="208">
        <f>SUM(H62:H68)</f>
        <v>4530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16</v>
      </c>
      <c r="H62" s="206">
        <v>185</v>
      </c>
    </row>
    <row r="63" spans="1:13" ht="15">
      <c r="A63" s="291" t="s">
        <v>195</v>
      </c>
      <c r="B63" s="297" t="s">
        <v>196</v>
      </c>
      <c r="C63" s="205"/>
      <c r="D63" s="205">
        <v>15284</v>
      </c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892</v>
      </c>
      <c r="D64" s="209">
        <f>SUM(D58:D63)</f>
        <v>15728</v>
      </c>
      <c r="E64" s="293" t="s">
        <v>200</v>
      </c>
      <c r="F64" s="298" t="s">
        <v>201</v>
      </c>
      <c r="G64" s="206">
        <v>5247</v>
      </c>
      <c r="H64" s="206">
        <v>1026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1892</v>
      </c>
      <c r="H65" s="206">
        <v>1726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663</v>
      </c>
      <c r="H66" s="206">
        <v>746</v>
      </c>
    </row>
    <row r="67" spans="1:8" ht="15">
      <c r="A67" s="291" t="s">
        <v>207</v>
      </c>
      <c r="B67" s="297" t="s">
        <v>208</v>
      </c>
      <c r="C67" s="205">
        <v>1634</v>
      </c>
      <c r="D67" s="205">
        <v>1060</v>
      </c>
      <c r="E67" s="293" t="s">
        <v>209</v>
      </c>
      <c r="F67" s="298" t="s">
        <v>210</v>
      </c>
      <c r="G67" s="206">
        <v>380</v>
      </c>
      <c r="H67" s="206">
        <v>183</v>
      </c>
    </row>
    <row r="68" spans="1:8" ht="15">
      <c r="A68" s="291" t="s">
        <v>211</v>
      </c>
      <c r="B68" s="297" t="s">
        <v>212</v>
      </c>
      <c r="C68" s="205">
        <v>7080</v>
      </c>
      <c r="D68" s="205">
        <v>7316</v>
      </c>
      <c r="E68" s="293" t="s">
        <v>213</v>
      </c>
      <c r="F68" s="298" t="s">
        <v>214</v>
      </c>
      <c r="G68" s="206">
        <v>539</v>
      </c>
      <c r="H68" s="206">
        <v>664</v>
      </c>
    </row>
    <row r="69" spans="1:8" ht="15">
      <c r="A69" s="291" t="s">
        <v>215</v>
      </c>
      <c r="B69" s="297" t="s">
        <v>216</v>
      </c>
      <c r="C69" s="205">
        <v>64</v>
      </c>
      <c r="D69" s="205">
        <v>61</v>
      </c>
      <c r="E69" s="307" t="s">
        <v>78</v>
      </c>
      <c r="F69" s="298" t="s">
        <v>217</v>
      </c>
      <c r="G69" s="206">
        <v>276</v>
      </c>
      <c r="H69" s="206">
        <v>267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>
        <v>698</v>
      </c>
      <c r="H70" s="206">
        <v>728</v>
      </c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11365</v>
      </c>
      <c r="H71" s="215">
        <f>H59+H60+H61+H69+H70</f>
        <v>9471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128</v>
      </c>
      <c r="D72" s="205">
        <v>44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565</v>
      </c>
      <c r="D74" s="205">
        <v>153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9471</v>
      </c>
      <c r="D75" s="209">
        <f>SUM(D67:D74)</f>
        <v>8634</v>
      </c>
      <c r="E75" s="307" t="s">
        <v>160</v>
      </c>
      <c r="F75" s="301" t="s">
        <v>234</v>
      </c>
      <c r="G75" s="206">
        <v>635</v>
      </c>
      <c r="H75" s="206">
        <v>419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12000</v>
      </c>
      <c r="H79" s="216">
        <f>H71+H74+H75+H76</f>
        <v>9890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195</v>
      </c>
      <c r="D87" s="205">
        <v>103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9787</v>
      </c>
      <c r="D88" s="205">
        <v>1060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1194</v>
      </c>
      <c r="D89" s="205">
        <v>1840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11176</v>
      </c>
      <c r="D91" s="209">
        <f>SUM(D87:D90)</f>
        <v>3003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104</v>
      </c>
      <c r="D92" s="205">
        <v>135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21643</v>
      </c>
      <c r="D93" s="209">
        <f>D64+D75+D84+D91+D92</f>
        <v>27500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112270</v>
      </c>
      <c r="D94" s="218">
        <f>D93+D55</f>
        <v>94154</v>
      </c>
      <c r="E94" s="557" t="s">
        <v>270</v>
      </c>
      <c r="F94" s="345" t="s">
        <v>271</v>
      </c>
      <c r="G94" s="219">
        <f>G36+G39+G55+G79</f>
        <v>112270</v>
      </c>
      <c r="H94" s="219">
        <f>H36+H39+H55+H79</f>
        <v>94154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861</v>
      </c>
      <c r="B98" s="539"/>
      <c r="C98" s="607" t="s">
        <v>381</v>
      </c>
      <c r="D98" s="607"/>
      <c r="E98" s="607"/>
      <c r="F98" s="224"/>
      <c r="G98" s="225"/>
      <c r="H98" s="226"/>
      <c r="M98" s="211"/>
    </row>
    <row r="99" spans="3:8" ht="15">
      <c r="C99" s="78"/>
      <c r="D99" s="1" t="s">
        <v>862</v>
      </c>
      <c r="E99" s="78"/>
      <c r="F99" s="224"/>
      <c r="G99" s="225"/>
      <c r="H99" s="226"/>
    </row>
    <row r="100" spans="1:5" ht="15">
      <c r="A100" s="227"/>
      <c r="B100" s="227"/>
      <c r="C100" s="607" t="s">
        <v>781</v>
      </c>
      <c r="D100" s="608"/>
      <c r="E100" s="608"/>
    </row>
    <row r="101" ht="25.5">
      <c r="D101" s="223" t="s">
        <v>863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80" zoomScaleNormal="80" zoomScalePageLayoutView="0" workbookViewId="0" topLeftCell="A1">
      <selection activeCell="G19" sqref="G19:G2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Сирма Груп Холдинг АД</v>
      </c>
      <c r="F2" s="611" t="s">
        <v>2</v>
      </c>
      <c r="G2" s="611"/>
      <c r="H2" s="353">
        <f>'справка №1-БАЛАНС'!H3</f>
        <v>200101236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8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3" t="str">
        <f>'справка №1-БАЛАНС'!E5</f>
        <v>01.01.2015-31.12.2015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3167</v>
      </c>
      <c r="D9" s="79">
        <v>614</v>
      </c>
      <c r="E9" s="363" t="s">
        <v>283</v>
      </c>
      <c r="F9" s="365" t="s">
        <v>284</v>
      </c>
      <c r="G9" s="87"/>
      <c r="H9" s="87">
        <v>143</v>
      </c>
    </row>
    <row r="10" spans="1:8" ht="12">
      <c r="A10" s="363" t="s">
        <v>285</v>
      </c>
      <c r="B10" s="364" t="s">
        <v>286</v>
      </c>
      <c r="C10" s="79">
        <v>6909</v>
      </c>
      <c r="D10" s="79">
        <v>8325</v>
      </c>
      <c r="E10" s="363" t="s">
        <v>287</v>
      </c>
      <c r="F10" s="365" t="s">
        <v>288</v>
      </c>
      <c r="G10" s="87">
        <v>7420</v>
      </c>
      <c r="H10" s="87">
        <v>6435</v>
      </c>
    </row>
    <row r="11" spans="1:8" ht="12">
      <c r="A11" s="363" t="s">
        <v>289</v>
      </c>
      <c r="B11" s="364" t="s">
        <v>290</v>
      </c>
      <c r="C11" s="79">
        <v>6816</v>
      </c>
      <c r="D11" s="79">
        <v>5287</v>
      </c>
      <c r="E11" s="366" t="s">
        <v>291</v>
      </c>
      <c r="F11" s="365" t="s">
        <v>292</v>
      </c>
      <c r="G11" s="87">
        <v>24319</v>
      </c>
      <c r="H11" s="87">
        <v>24503</v>
      </c>
    </row>
    <row r="12" spans="1:8" ht="12">
      <c r="A12" s="363" t="s">
        <v>293</v>
      </c>
      <c r="B12" s="364" t="s">
        <v>294</v>
      </c>
      <c r="C12" s="79">
        <v>14800</v>
      </c>
      <c r="D12" s="79">
        <v>13450</v>
      </c>
      <c r="E12" s="366" t="s">
        <v>78</v>
      </c>
      <c r="F12" s="365" t="s">
        <v>295</v>
      </c>
      <c r="G12" s="87">
        <v>2054</v>
      </c>
      <c r="H12" s="87">
        <v>230</v>
      </c>
    </row>
    <row r="13" spans="1:18" ht="12">
      <c r="A13" s="363" t="s">
        <v>296</v>
      </c>
      <c r="B13" s="364" t="s">
        <v>297</v>
      </c>
      <c r="C13" s="79">
        <v>1570</v>
      </c>
      <c r="D13" s="79">
        <v>1375</v>
      </c>
      <c r="E13" s="367" t="s">
        <v>51</v>
      </c>
      <c r="F13" s="368" t="s">
        <v>298</v>
      </c>
      <c r="G13" s="88">
        <f>SUM(G9:G12)</f>
        <v>33793</v>
      </c>
      <c r="H13" s="88">
        <f>SUM(H9:H12)</f>
        <v>31311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7475</v>
      </c>
      <c r="D14" s="79">
        <v>5078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-498</v>
      </c>
      <c r="D15" s="80">
        <v>587</v>
      </c>
      <c r="E15" s="361" t="s">
        <v>303</v>
      </c>
      <c r="F15" s="370" t="s">
        <v>304</v>
      </c>
      <c r="G15" s="605">
        <v>184</v>
      </c>
      <c r="H15" s="605">
        <v>548</v>
      </c>
    </row>
    <row r="16" spans="1:8" ht="12">
      <c r="A16" s="363" t="s">
        <v>305</v>
      </c>
      <c r="B16" s="364" t="s">
        <v>306</v>
      </c>
      <c r="C16" s="80">
        <v>-9110</v>
      </c>
      <c r="D16" s="80">
        <v>-7611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31129</v>
      </c>
      <c r="D19" s="82">
        <f>SUM(D9:D15)+D16</f>
        <v>27105</v>
      </c>
      <c r="E19" s="373" t="s">
        <v>315</v>
      </c>
      <c r="F19" s="369" t="s">
        <v>316</v>
      </c>
      <c r="G19" s="605">
        <v>68</v>
      </c>
      <c r="H19" s="605">
        <v>168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605"/>
      <c r="H20" s="605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605">
        <v>88</v>
      </c>
      <c r="H21" s="605">
        <v>5722</v>
      </c>
    </row>
    <row r="22" spans="1:8" ht="24">
      <c r="A22" s="360" t="s">
        <v>322</v>
      </c>
      <c r="B22" s="375" t="s">
        <v>323</v>
      </c>
      <c r="C22" s="79">
        <v>247</v>
      </c>
      <c r="D22" s="79">
        <v>293</v>
      </c>
      <c r="E22" s="373" t="s">
        <v>324</v>
      </c>
      <c r="F22" s="369" t="s">
        <v>325</v>
      </c>
      <c r="G22" s="605">
        <v>263</v>
      </c>
      <c r="H22" s="605">
        <v>69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605"/>
      <c r="H23" s="605">
        <v>466</v>
      </c>
    </row>
    <row r="24" spans="1:18" ht="12">
      <c r="A24" s="363" t="s">
        <v>330</v>
      </c>
      <c r="B24" s="375" t="s">
        <v>331</v>
      </c>
      <c r="C24" s="79">
        <v>361</v>
      </c>
      <c r="D24" s="79">
        <v>114</v>
      </c>
      <c r="E24" s="367" t="s">
        <v>103</v>
      </c>
      <c r="F24" s="370" t="s">
        <v>332</v>
      </c>
      <c r="G24" s="88">
        <f>SUM(G19:G23)</f>
        <v>419</v>
      </c>
      <c r="H24" s="88">
        <f>SUM(H19:H23)</f>
        <v>6425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85</v>
      </c>
      <c r="D25" s="79">
        <v>87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693</v>
      </c>
      <c r="D26" s="82">
        <f>SUM(D22:D25)</f>
        <v>494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31822</v>
      </c>
      <c r="D28" s="83">
        <f>D26+D19</f>
        <v>27599</v>
      </c>
      <c r="E28" s="174" t="s">
        <v>337</v>
      </c>
      <c r="F28" s="370" t="s">
        <v>338</v>
      </c>
      <c r="G28" s="88">
        <f>G13+G15+G24</f>
        <v>34396</v>
      </c>
      <c r="H28" s="88">
        <f>H13+H15+H24</f>
        <v>38284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2574</v>
      </c>
      <c r="D30" s="83">
        <f>IF((H28-D28)&gt;0,H28-D28,0)</f>
        <v>10685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343</v>
      </c>
      <c r="C31" s="79"/>
      <c r="D31" s="79"/>
      <c r="E31" s="361" t="s">
        <v>853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>
        <v>57</v>
      </c>
    </row>
    <row r="33" spans="1:18" ht="12">
      <c r="A33" s="379" t="s">
        <v>349</v>
      </c>
      <c r="B33" s="376" t="s">
        <v>350</v>
      </c>
      <c r="C33" s="82">
        <f>C28-C31+C32</f>
        <v>31822</v>
      </c>
      <c r="D33" s="82">
        <f>D28-D31+D32</f>
        <v>27599</v>
      </c>
      <c r="E33" s="174" t="s">
        <v>351</v>
      </c>
      <c r="F33" s="370" t="s">
        <v>352</v>
      </c>
      <c r="G33" s="90">
        <f>G32-G31+G28</f>
        <v>34396</v>
      </c>
      <c r="H33" s="90">
        <f>H32-H31+H28</f>
        <v>38341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2574</v>
      </c>
      <c r="D34" s="83">
        <f>IF((H33-D33)&gt;0,H33-D33,0)</f>
        <v>10742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359</v>
      </c>
      <c r="D35" s="82">
        <f>D36+D37+D38</f>
        <v>907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280</v>
      </c>
      <c r="D36" s="79">
        <v>907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79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9">
        <f>+IF((G33-C33-C35)&gt;0,G33-C33-C35,0)</f>
        <v>2215</v>
      </c>
      <c r="D39" s="569">
        <f>+IF((H33-D33-D35)&gt;0,H33-D33-D35,0)</f>
        <v>9835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589</v>
      </c>
      <c r="D40" s="84">
        <v>2718</v>
      </c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1626</v>
      </c>
      <c r="D41" s="85">
        <f>IF(H39=0,IF(D39-D40&gt;0,D39-D40+H40,0),IF(H39-H40&lt;0,H40-H39+D39,0))</f>
        <v>7117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34396</v>
      </c>
      <c r="D42" s="86">
        <f>D33+D35+D39</f>
        <v>38341</v>
      </c>
      <c r="E42" s="177" t="s">
        <v>378</v>
      </c>
      <c r="F42" s="178" t="s">
        <v>379</v>
      </c>
      <c r="G42" s="90">
        <f>G39+G33</f>
        <v>34396</v>
      </c>
      <c r="H42" s="90">
        <f>H39+H33</f>
        <v>38341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9"/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862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10"/>
      <c r="E46" s="610"/>
      <c r="F46" s="610"/>
      <c r="G46" s="610"/>
      <c r="H46" s="610"/>
    </row>
    <row r="47" spans="1:8" ht="12">
      <c r="A47" s="29"/>
      <c r="B47" s="530"/>
      <c r="C47" s="531"/>
      <c r="D47" s="531" t="s">
        <v>863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34" sqref="C34:C4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Сирма Груп Холдинг АД</v>
      </c>
      <c r="C4" s="397" t="s">
        <v>2</v>
      </c>
      <c r="D4" s="353">
        <f>'справка №1-БАЛАНС'!H3</f>
        <v>200101236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01.01.2015-31.12.2015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34369</v>
      </c>
      <c r="D10" s="92">
        <v>28159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-17230</v>
      </c>
      <c r="D11" s="92">
        <v>-12275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-15710</v>
      </c>
      <c r="D13" s="92">
        <v>-14540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-15</v>
      </c>
      <c r="D14" s="92">
        <v>-113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-284</v>
      </c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-118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-82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-1134</v>
      </c>
      <c r="D19" s="92">
        <v>-488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-204</v>
      </c>
      <c r="D20" s="93">
        <f>SUM(D10:D19)</f>
        <v>743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-870</v>
      </c>
      <c r="D22" s="92">
        <v>-604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621</v>
      </c>
      <c r="D23" s="92">
        <v>-600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-120</v>
      </c>
      <c r="D25" s="92">
        <v>58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-16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>
        <v>-34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2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>
        <v>-193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-109</v>
      </c>
      <c r="D31" s="92">
        <v>-84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-492</v>
      </c>
      <c r="D32" s="93">
        <f>SUM(D22:D31)</f>
        <v>-1457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11654</v>
      </c>
      <c r="D34" s="92">
        <v>-280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>
        <v>-231</v>
      </c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528</v>
      </c>
      <c r="D36" s="92">
        <v>1966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-2892</v>
      </c>
      <c r="D37" s="92">
        <v>-92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-64</v>
      </c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-125</v>
      </c>
      <c r="D39" s="92">
        <v>-289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-1</v>
      </c>
      <c r="D41" s="92">
        <v>-48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8869</v>
      </c>
      <c r="D42" s="93">
        <f>SUM(D34:D41)</f>
        <v>1257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8173</v>
      </c>
      <c r="D43" s="93">
        <f>D42+D32+D20</f>
        <v>543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3003</v>
      </c>
      <c r="D44" s="184">
        <v>2460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11176</v>
      </c>
      <c r="D45" s="93">
        <f>D44+D43</f>
        <v>3003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9982</v>
      </c>
      <c r="D46" s="94">
        <v>1163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1194</v>
      </c>
      <c r="D47" s="94">
        <v>1840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2"/>
      <c r="D50" s="612"/>
      <c r="G50" s="186"/>
      <c r="H50" s="186"/>
    </row>
    <row r="51" spans="1:8" ht="12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781</v>
      </c>
      <c r="C52" s="612"/>
      <c r="D52" s="612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80" zoomScaleNormal="80" zoomScalePageLayoutView="0" workbookViewId="0" topLeftCell="A1">
      <selection activeCell="F20" sqref="F20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5" t="str">
        <f>'справка №1-БАЛАНС'!E3</f>
        <v>Сирма Груп Холдинг АД</v>
      </c>
      <c r="D3" s="616"/>
      <c r="E3" s="616"/>
      <c r="F3" s="616"/>
      <c r="G3" s="616"/>
      <c r="H3" s="573"/>
      <c r="I3" s="573"/>
      <c r="J3" s="2"/>
      <c r="K3" s="572" t="s">
        <v>2</v>
      </c>
      <c r="L3" s="572"/>
      <c r="M3" s="591">
        <f>'справка №1-БАЛАНС'!H3</f>
        <v>200101236</v>
      </c>
      <c r="N3" s="3"/>
    </row>
    <row r="4" spans="1:15" s="5" customFormat="1" ht="13.5" customHeight="1">
      <c r="A4" s="6" t="s">
        <v>460</v>
      </c>
      <c r="B4" s="573"/>
      <c r="C4" s="615" t="str">
        <f>'справка №1-БАЛАНС'!E4</f>
        <v>консолидиран</v>
      </c>
      <c r="D4" s="615"/>
      <c r="E4" s="617"/>
      <c r="F4" s="615"/>
      <c r="G4" s="615"/>
      <c r="H4" s="533"/>
      <c r="I4" s="533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5" t="str">
        <f>'справка №1-БАЛАНС'!E5</f>
        <v>01.01.2015-31.12.2015</v>
      </c>
      <c r="D5" s="616"/>
      <c r="E5" s="616"/>
      <c r="F5" s="616"/>
      <c r="G5" s="616"/>
      <c r="H5" s="573"/>
      <c r="I5" s="573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49837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2222</v>
      </c>
      <c r="G11" s="96">
        <f>'справка №1-БАЛАНС'!H23</f>
        <v>0</v>
      </c>
      <c r="H11" s="98"/>
      <c r="I11" s="96">
        <f>'справка №1-БАЛАНС'!H28+'справка №1-БАЛАНС'!H31</f>
        <v>11975</v>
      </c>
      <c r="J11" s="96">
        <f>'справка №1-БАЛАНС'!H29+'справка №1-БАЛАНС'!H32</f>
        <v>0</v>
      </c>
      <c r="K11" s="98"/>
      <c r="L11" s="424">
        <f>SUM(C11:K11)</f>
        <v>64034</v>
      </c>
      <c r="M11" s="96">
        <f>'справка №1-БАЛАНС'!H39</f>
        <v>18320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-171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-171</v>
      </c>
      <c r="M12" s="97">
        <f t="shared" si="0"/>
        <v>891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>
        <v>891</v>
      </c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>
        <v>-171</v>
      </c>
      <c r="J14" s="98"/>
      <c r="K14" s="98"/>
      <c r="L14" s="424">
        <f t="shared" si="1"/>
        <v>-171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49837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2222</v>
      </c>
      <c r="G15" s="99">
        <f t="shared" si="2"/>
        <v>0</v>
      </c>
      <c r="H15" s="99">
        <f t="shared" si="2"/>
        <v>0</v>
      </c>
      <c r="I15" s="99">
        <f t="shared" si="2"/>
        <v>11804</v>
      </c>
      <c r="J15" s="99">
        <f t="shared" si="2"/>
        <v>0</v>
      </c>
      <c r="K15" s="99">
        <f t="shared" si="2"/>
        <v>0</v>
      </c>
      <c r="L15" s="424">
        <f t="shared" si="1"/>
        <v>63863</v>
      </c>
      <c r="M15" s="99">
        <f t="shared" si="2"/>
        <v>19211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2215</v>
      </c>
      <c r="J16" s="425">
        <f>+'справка №1-БАЛАНС'!G32</f>
        <v>0</v>
      </c>
      <c r="K16" s="98"/>
      <c r="L16" s="424">
        <f t="shared" si="1"/>
        <v>2215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1191</v>
      </c>
      <c r="G17" s="100">
        <f t="shared" si="3"/>
        <v>0</v>
      </c>
      <c r="H17" s="100">
        <f t="shared" si="3"/>
        <v>0</v>
      </c>
      <c r="I17" s="100">
        <f t="shared" si="3"/>
        <v>-4704</v>
      </c>
      <c r="J17" s="100">
        <f>J18+J19</f>
        <v>0</v>
      </c>
      <c r="K17" s="100">
        <f t="shared" si="3"/>
        <v>0</v>
      </c>
      <c r="L17" s="424">
        <f t="shared" si="1"/>
        <v>-3513</v>
      </c>
      <c r="M17" s="100">
        <f>M18+M19</f>
        <v>3858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-526</v>
      </c>
      <c r="J18" s="98"/>
      <c r="K18" s="98"/>
      <c r="L18" s="424">
        <f t="shared" si="1"/>
        <v>-526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1191</v>
      </c>
      <c r="G19" s="98"/>
      <c r="H19" s="98"/>
      <c r="I19" s="98">
        <v>-4178</v>
      </c>
      <c r="J19" s="98"/>
      <c r="K19" s="98"/>
      <c r="L19" s="424">
        <f t="shared" si="1"/>
        <v>-2987</v>
      </c>
      <c r="M19" s="98">
        <v>3858</v>
      </c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-736</v>
      </c>
      <c r="J20" s="98"/>
      <c r="K20" s="98"/>
      <c r="L20" s="424">
        <f t="shared" si="1"/>
        <v>-736</v>
      </c>
      <c r="M20" s="98">
        <v>11</v>
      </c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9524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9524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>
        <v>9524</v>
      </c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9524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>
        <v>-195</v>
      </c>
      <c r="G28" s="98"/>
      <c r="H28" s="98"/>
      <c r="I28" s="98"/>
      <c r="J28" s="98"/>
      <c r="K28" s="98"/>
      <c r="L28" s="424">
        <f t="shared" si="1"/>
        <v>-195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59361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3218</v>
      </c>
      <c r="G29" s="97">
        <f t="shared" si="6"/>
        <v>0</v>
      </c>
      <c r="H29" s="97">
        <f t="shared" si="6"/>
        <v>0</v>
      </c>
      <c r="I29" s="97">
        <f t="shared" si="6"/>
        <v>8579</v>
      </c>
      <c r="J29" s="97">
        <f t="shared" si="6"/>
        <v>0</v>
      </c>
      <c r="K29" s="97">
        <f t="shared" si="6"/>
        <v>0</v>
      </c>
      <c r="L29" s="424">
        <f t="shared" si="1"/>
        <v>71158</v>
      </c>
      <c r="M29" s="97">
        <f t="shared" si="6"/>
        <v>23080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>
        <v>3865</v>
      </c>
      <c r="G30" s="98"/>
      <c r="H30" s="98"/>
      <c r="I30" s="98"/>
      <c r="J30" s="98"/>
      <c r="K30" s="98"/>
      <c r="L30" s="424">
        <f t="shared" si="1"/>
        <v>3865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59361</v>
      </c>
      <c r="D32" s="97">
        <f t="shared" si="7"/>
        <v>0</v>
      </c>
      <c r="E32" s="97">
        <f t="shared" si="7"/>
        <v>0</v>
      </c>
      <c r="F32" s="97">
        <f t="shared" si="7"/>
        <v>7083</v>
      </c>
      <c r="G32" s="97">
        <f t="shared" si="7"/>
        <v>0</v>
      </c>
      <c r="H32" s="97">
        <f t="shared" si="7"/>
        <v>0</v>
      </c>
      <c r="I32" s="97">
        <f t="shared" si="7"/>
        <v>8579</v>
      </c>
      <c r="J32" s="97">
        <f t="shared" si="7"/>
        <v>0</v>
      </c>
      <c r="K32" s="97">
        <f t="shared" si="7"/>
        <v>0</v>
      </c>
      <c r="L32" s="424">
        <f t="shared" si="1"/>
        <v>75023</v>
      </c>
      <c r="M32" s="97">
        <f>M29+M30+M31</f>
        <v>23080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866</v>
      </c>
      <c r="B35" s="37"/>
      <c r="C35" s="24"/>
      <c r="D35" s="614" t="s">
        <v>521</v>
      </c>
      <c r="E35" s="614"/>
      <c r="F35" s="614"/>
      <c r="G35" s="614"/>
      <c r="H35" s="614"/>
      <c r="I35" s="614"/>
      <c r="J35" s="24" t="s">
        <v>855</v>
      </c>
      <c r="K35" s="24"/>
      <c r="L35" s="614"/>
      <c r="M35" s="614"/>
      <c r="N35" s="19"/>
    </row>
    <row r="36" spans="1:13" ht="12">
      <c r="A36" s="430"/>
      <c r="B36" s="431"/>
      <c r="C36" s="432"/>
      <c r="D36" s="432"/>
      <c r="E36" s="432" t="s">
        <v>862</v>
      </c>
      <c r="F36" s="432"/>
      <c r="G36" s="432"/>
      <c r="H36" s="432"/>
      <c r="I36" s="432"/>
      <c r="J36" s="432"/>
      <c r="K36" s="432" t="s">
        <v>863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="70" zoomScaleNormal="70" zoomScalePageLayoutView="0" workbookViewId="0" topLeftCell="A1">
      <selection activeCell="G50" sqref="G5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5" t="s">
        <v>383</v>
      </c>
      <c r="B2" s="628"/>
      <c r="C2" s="584"/>
      <c r="D2" s="584"/>
      <c r="E2" s="615" t="str">
        <f>'справка №1-БАЛАНС'!E3</f>
        <v>Сирма Груп Холдинг АД</v>
      </c>
      <c r="F2" s="636"/>
      <c r="G2" s="636"/>
      <c r="H2" s="584"/>
      <c r="I2" s="441"/>
      <c r="J2" s="441"/>
      <c r="K2" s="441"/>
      <c r="L2" s="441"/>
      <c r="M2" s="631" t="s">
        <v>2</v>
      </c>
      <c r="N2" s="627"/>
      <c r="O2" s="627"/>
      <c r="P2" s="632">
        <f>'справка №1-БАЛАНС'!H3</f>
        <v>200101236</v>
      </c>
      <c r="Q2" s="632"/>
      <c r="R2" s="353"/>
    </row>
    <row r="3" spans="1:18" ht="15">
      <c r="A3" s="635" t="s">
        <v>5</v>
      </c>
      <c r="B3" s="628"/>
      <c r="C3" s="585"/>
      <c r="D3" s="585"/>
      <c r="E3" s="615" t="str">
        <f>'справка №1-БАЛАНС'!E5</f>
        <v>01.01.2015-31.12.2015</v>
      </c>
      <c r="F3" s="637"/>
      <c r="G3" s="637"/>
      <c r="H3" s="443"/>
      <c r="I3" s="443"/>
      <c r="J3" s="443"/>
      <c r="K3" s="443"/>
      <c r="L3" s="443"/>
      <c r="M3" s="633" t="s">
        <v>4</v>
      </c>
      <c r="N3" s="633"/>
      <c r="O3" s="576"/>
      <c r="P3" s="634" t="str">
        <f>'справка №1-БАЛАНС'!H4</f>
        <v> </v>
      </c>
      <c r="Q3" s="634"/>
      <c r="R3" s="354"/>
    </row>
    <row r="4" spans="1:18" ht="12.75">
      <c r="A4" s="436" t="s">
        <v>523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9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9" t="s">
        <v>529</v>
      </c>
      <c r="R5" s="629" t="s">
        <v>530</v>
      </c>
    </row>
    <row r="6" spans="1:18" s="44" customFormat="1" ht="48">
      <c r="A6" s="622"/>
      <c r="B6" s="623"/>
      <c r="C6" s="625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30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30"/>
      <c r="R6" s="630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2064</v>
      </c>
      <c r="E10" s="243"/>
      <c r="F10" s="243"/>
      <c r="G10" s="113">
        <f aca="true" t="shared" si="2" ref="G10:G39">D10+E10-F10</f>
        <v>2064</v>
      </c>
      <c r="H10" s="103"/>
      <c r="I10" s="103"/>
      <c r="J10" s="113">
        <f aca="true" t="shared" si="3" ref="J10:J39">G10+H10-I10</f>
        <v>2064</v>
      </c>
      <c r="K10" s="103">
        <v>89</v>
      </c>
      <c r="L10" s="103">
        <v>21</v>
      </c>
      <c r="M10" s="103"/>
      <c r="N10" s="113">
        <f aca="true" t="shared" si="4" ref="N10:N39">K10+L10-M10</f>
        <v>110</v>
      </c>
      <c r="O10" s="103"/>
      <c r="P10" s="103"/>
      <c r="Q10" s="113">
        <f t="shared" si="0"/>
        <v>110</v>
      </c>
      <c r="R10" s="113">
        <f t="shared" si="1"/>
        <v>1954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4646</v>
      </c>
      <c r="E11" s="243">
        <v>1078</v>
      </c>
      <c r="F11" s="243">
        <v>37</v>
      </c>
      <c r="G11" s="113">
        <f t="shared" si="2"/>
        <v>5687</v>
      </c>
      <c r="H11" s="103"/>
      <c r="I11" s="103"/>
      <c r="J11" s="113">
        <f t="shared" si="3"/>
        <v>5687</v>
      </c>
      <c r="K11" s="103">
        <v>3763</v>
      </c>
      <c r="L11" s="103">
        <v>657</v>
      </c>
      <c r="M11" s="103">
        <v>3</v>
      </c>
      <c r="N11" s="113">
        <f t="shared" si="4"/>
        <v>4417</v>
      </c>
      <c r="O11" s="103"/>
      <c r="P11" s="103"/>
      <c r="Q11" s="113">
        <f t="shared" si="0"/>
        <v>4417</v>
      </c>
      <c r="R11" s="113">
        <f t="shared" si="1"/>
        <v>1270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432</v>
      </c>
      <c r="E13" s="243">
        <v>32</v>
      </c>
      <c r="F13" s="243">
        <v>77</v>
      </c>
      <c r="G13" s="113">
        <f t="shared" si="2"/>
        <v>387</v>
      </c>
      <c r="H13" s="103"/>
      <c r="I13" s="103"/>
      <c r="J13" s="113">
        <f t="shared" si="3"/>
        <v>387</v>
      </c>
      <c r="K13" s="103">
        <v>259</v>
      </c>
      <c r="L13" s="103">
        <v>60</v>
      </c>
      <c r="M13" s="103">
        <v>77</v>
      </c>
      <c r="N13" s="113">
        <f t="shared" si="4"/>
        <v>242</v>
      </c>
      <c r="O13" s="103"/>
      <c r="P13" s="103"/>
      <c r="Q13" s="113">
        <f t="shared" si="0"/>
        <v>242</v>
      </c>
      <c r="R13" s="113">
        <f t="shared" si="1"/>
        <v>145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184</v>
      </c>
      <c r="E14" s="243">
        <v>39</v>
      </c>
      <c r="F14" s="243"/>
      <c r="G14" s="113">
        <f t="shared" si="2"/>
        <v>223</v>
      </c>
      <c r="H14" s="103"/>
      <c r="I14" s="103"/>
      <c r="J14" s="113">
        <f t="shared" si="3"/>
        <v>223</v>
      </c>
      <c r="K14" s="103">
        <v>108</v>
      </c>
      <c r="L14" s="103">
        <v>20</v>
      </c>
      <c r="M14" s="103"/>
      <c r="N14" s="113">
        <f t="shared" si="4"/>
        <v>128</v>
      </c>
      <c r="O14" s="103"/>
      <c r="P14" s="103"/>
      <c r="Q14" s="113">
        <f t="shared" si="0"/>
        <v>128</v>
      </c>
      <c r="R14" s="113">
        <f t="shared" si="1"/>
        <v>95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856</v>
      </c>
      <c r="B15" s="466" t="s">
        <v>857</v>
      </c>
      <c r="C15" s="563" t="s">
        <v>858</v>
      </c>
      <c r="D15" s="564">
        <v>4</v>
      </c>
      <c r="E15" s="564"/>
      <c r="F15" s="564"/>
      <c r="G15" s="113">
        <f t="shared" si="2"/>
        <v>4</v>
      </c>
      <c r="H15" s="565"/>
      <c r="I15" s="565"/>
      <c r="J15" s="113">
        <f t="shared" si="3"/>
        <v>4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561</v>
      </c>
      <c r="B16" s="247" t="s">
        <v>562</v>
      </c>
      <c r="C16" s="459" t="s">
        <v>563</v>
      </c>
      <c r="D16" s="243">
        <v>659</v>
      </c>
      <c r="E16" s="243">
        <v>1</v>
      </c>
      <c r="F16" s="243"/>
      <c r="G16" s="113">
        <f t="shared" si="2"/>
        <v>660</v>
      </c>
      <c r="H16" s="103"/>
      <c r="I16" s="103"/>
      <c r="J16" s="113">
        <f t="shared" si="3"/>
        <v>660</v>
      </c>
      <c r="K16" s="103">
        <v>446</v>
      </c>
      <c r="L16" s="103">
        <v>84</v>
      </c>
      <c r="M16" s="103"/>
      <c r="N16" s="113">
        <f t="shared" si="4"/>
        <v>530</v>
      </c>
      <c r="O16" s="103"/>
      <c r="P16" s="103"/>
      <c r="Q16" s="113">
        <f aca="true" t="shared" si="5" ref="Q16:Q25">N16+O16-P16</f>
        <v>530</v>
      </c>
      <c r="R16" s="113">
        <f aca="true" t="shared" si="6" ref="R16:R25">J16-Q16</f>
        <v>130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7989</v>
      </c>
      <c r="E17" s="248">
        <f>SUM(E9:E16)</f>
        <v>1150</v>
      </c>
      <c r="F17" s="248">
        <f>SUM(F9:F16)</f>
        <v>114</v>
      </c>
      <c r="G17" s="113">
        <f t="shared" si="2"/>
        <v>9025</v>
      </c>
      <c r="H17" s="114">
        <f>SUM(H9:H16)</f>
        <v>0</v>
      </c>
      <c r="I17" s="114">
        <f>SUM(I9:I16)</f>
        <v>0</v>
      </c>
      <c r="J17" s="113">
        <f t="shared" si="3"/>
        <v>9025</v>
      </c>
      <c r="K17" s="114">
        <f>SUM(K9:K16)</f>
        <v>4665</v>
      </c>
      <c r="L17" s="114">
        <f>SUM(L9:L16)</f>
        <v>842</v>
      </c>
      <c r="M17" s="114">
        <f>SUM(M9:M16)</f>
        <v>80</v>
      </c>
      <c r="N17" s="113">
        <f t="shared" si="4"/>
        <v>5427</v>
      </c>
      <c r="O17" s="114">
        <f>SUM(O9:O16)</f>
        <v>0</v>
      </c>
      <c r="P17" s="114">
        <f>SUM(P9:P16)</f>
        <v>0</v>
      </c>
      <c r="Q17" s="113">
        <f t="shared" si="5"/>
        <v>5427</v>
      </c>
      <c r="R17" s="113">
        <f t="shared" si="6"/>
        <v>3598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25218</v>
      </c>
      <c r="E21" s="243">
        <v>6935</v>
      </c>
      <c r="F21" s="243">
        <v>1196</v>
      </c>
      <c r="G21" s="113">
        <f t="shared" si="2"/>
        <v>30957</v>
      </c>
      <c r="H21" s="103"/>
      <c r="I21" s="103"/>
      <c r="J21" s="113">
        <f t="shared" si="3"/>
        <v>30957</v>
      </c>
      <c r="K21" s="103">
        <v>5185</v>
      </c>
      <c r="L21" s="103">
        <v>939</v>
      </c>
      <c r="M21" s="103">
        <v>907</v>
      </c>
      <c r="N21" s="113">
        <f t="shared" si="4"/>
        <v>5217</v>
      </c>
      <c r="O21" s="103"/>
      <c r="P21" s="103"/>
      <c r="Q21" s="113">
        <f t="shared" si="5"/>
        <v>5217</v>
      </c>
      <c r="R21" s="113">
        <f t="shared" si="6"/>
        <v>25740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1693</v>
      </c>
      <c r="E22" s="243">
        <v>57</v>
      </c>
      <c r="F22" s="243"/>
      <c r="G22" s="113">
        <f t="shared" si="2"/>
        <v>1750</v>
      </c>
      <c r="H22" s="103"/>
      <c r="I22" s="103"/>
      <c r="J22" s="113">
        <f t="shared" si="3"/>
        <v>1750</v>
      </c>
      <c r="K22" s="103">
        <v>1345</v>
      </c>
      <c r="L22" s="103">
        <v>91</v>
      </c>
      <c r="M22" s="103"/>
      <c r="N22" s="113">
        <f t="shared" si="4"/>
        <v>1436</v>
      </c>
      <c r="O22" s="103"/>
      <c r="P22" s="103"/>
      <c r="Q22" s="113">
        <f t="shared" si="5"/>
        <v>1436</v>
      </c>
      <c r="R22" s="113">
        <f t="shared" si="6"/>
        <v>314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>
        <v>22820</v>
      </c>
      <c r="E23" s="243">
        <v>16919</v>
      </c>
      <c r="F23" s="243">
        <v>77</v>
      </c>
      <c r="G23" s="113">
        <f t="shared" si="2"/>
        <v>39662</v>
      </c>
      <c r="H23" s="103"/>
      <c r="I23" s="103"/>
      <c r="J23" s="113">
        <f t="shared" si="3"/>
        <v>39662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39662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289</v>
      </c>
      <c r="E24" s="243">
        <v>1082</v>
      </c>
      <c r="F24" s="243"/>
      <c r="G24" s="113">
        <f t="shared" si="2"/>
        <v>1371</v>
      </c>
      <c r="H24" s="103"/>
      <c r="I24" s="103"/>
      <c r="J24" s="113">
        <f t="shared" si="3"/>
        <v>1371</v>
      </c>
      <c r="K24" s="103">
        <v>96</v>
      </c>
      <c r="L24" s="103">
        <v>19</v>
      </c>
      <c r="M24" s="103"/>
      <c r="N24" s="113">
        <f t="shared" si="4"/>
        <v>115</v>
      </c>
      <c r="O24" s="103"/>
      <c r="P24" s="103"/>
      <c r="Q24" s="113">
        <f t="shared" si="5"/>
        <v>115</v>
      </c>
      <c r="R24" s="113">
        <f t="shared" si="6"/>
        <v>1256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582</v>
      </c>
      <c r="D25" s="244">
        <f>SUM(D21:D24)</f>
        <v>50020</v>
      </c>
      <c r="E25" s="244">
        <f aca="true" t="shared" si="7" ref="E25:P25">SUM(E21:E24)</f>
        <v>24993</v>
      </c>
      <c r="F25" s="244">
        <f t="shared" si="7"/>
        <v>1273</v>
      </c>
      <c r="G25" s="105">
        <f t="shared" si="2"/>
        <v>73740</v>
      </c>
      <c r="H25" s="104">
        <f t="shared" si="7"/>
        <v>0</v>
      </c>
      <c r="I25" s="104">
        <f t="shared" si="7"/>
        <v>0</v>
      </c>
      <c r="J25" s="105">
        <f t="shared" si="3"/>
        <v>73740</v>
      </c>
      <c r="K25" s="104">
        <f t="shared" si="7"/>
        <v>6626</v>
      </c>
      <c r="L25" s="104">
        <f t="shared" si="7"/>
        <v>1049</v>
      </c>
      <c r="M25" s="104">
        <f t="shared" si="7"/>
        <v>907</v>
      </c>
      <c r="N25" s="105">
        <f t="shared" si="4"/>
        <v>6768</v>
      </c>
      <c r="O25" s="104">
        <f t="shared" si="7"/>
        <v>0</v>
      </c>
      <c r="P25" s="104">
        <f t="shared" si="7"/>
        <v>0</v>
      </c>
      <c r="Q25" s="105">
        <f t="shared" si="5"/>
        <v>6768</v>
      </c>
      <c r="R25" s="105">
        <f t="shared" si="6"/>
        <v>66972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851</v>
      </c>
      <c r="C27" s="472" t="s">
        <v>585</v>
      </c>
      <c r="D27" s="246">
        <f>SUM(D28:D31)</f>
        <v>443</v>
      </c>
      <c r="E27" s="246">
        <f aca="true" t="shared" si="8" ref="E27:P27">SUM(E28:E31)</f>
        <v>34</v>
      </c>
      <c r="F27" s="246">
        <f t="shared" si="8"/>
        <v>160</v>
      </c>
      <c r="G27" s="110">
        <f t="shared" si="2"/>
        <v>317</v>
      </c>
      <c r="H27" s="109">
        <f t="shared" si="8"/>
        <v>0</v>
      </c>
      <c r="I27" s="109">
        <f t="shared" si="8"/>
        <v>0</v>
      </c>
      <c r="J27" s="110">
        <f t="shared" si="3"/>
        <v>317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>
        <v>7</v>
      </c>
      <c r="E28" s="243">
        <v>34</v>
      </c>
      <c r="F28" s="243"/>
      <c r="G28" s="113">
        <f t="shared" si="2"/>
        <v>41</v>
      </c>
      <c r="H28" s="103"/>
      <c r="I28" s="103"/>
      <c r="J28" s="113">
        <f t="shared" si="3"/>
        <v>41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436</v>
      </c>
      <c r="E30" s="243"/>
      <c r="F30" s="243">
        <v>160</v>
      </c>
      <c r="G30" s="113">
        <f t="shared" si="2"/>
        <v>276</v>
      </c>
      <c r="H30" s="111"/>
      <c r="I30" s="111"/>
      <c r="J30" s="113">
        <f t="shared" si="3"/>
        <v>276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276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601</v>
      </c>
      <c r="D38" s="248">
        <f>D27+D32+D37</f>
        <v>443</v>
      </c>
      <c r="E38" s="248">
        <f aca="true" t="shared" si="12" ref="E38:P38">E27+E32+E37</f>
        <v>34</v>
      </c>
      <c r="F38" s="248">
        <f t="shared" si="12"/>
        <v>160</v>
      </c>
      <c r="G38" s="113">
        <f t="shared" si="2"/>
        <v>317</v>
      </c>
      <c r="H38" s="114">
        <f t="shared" si="12"/>
        <v>0</v>
      </c>
      <c r="I38" s="114">
        <f t="shared" si="12"/>
        <v>0</v>
      </c>
      <c r="J38" s="113">
        <f t="shared" si="3"/>
        <v>317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>
        <v>18320</v>
      </c>
      <c r="E39" s="596">
        <v>1220</v>
      </c>
      <c r="F39" s="596"/>
      <c r="G39" s="113">
        <f t="shared" si="2"/>
        <v>19540</v>
      </c>
      <c r="H39" s="596"/>
      <c r="I39" s="596"/>
      <c r="J39" s="113">
        <f t="shared" si="3"/>
        <v>19540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19540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76772</v>
      </c>
      <c r="E40" s="547">
        <f>E17+E18+E19+E25+E38+E39</f>
        <v>27397</v>
      </c>
      <c r="F40" s="547">
        <f aca="true" t="shared" si="13" ref="F40:R40">F17+F18+F19+F25+F38+F39</f>
        <v>1547</v>
      </c>
      <c r="G40" s="547">
        <f t="shared" si="13"/>
        <v>102622</v>
      </c>
      <c r="H40" s="547">
        <f t="shared" si="13"/>
        <v>0</v>
      </c>
      <c r="I40" s="547">
        <f t="shared" si="13"/>
        <v>0</v>
      </c>
      <c r="J40" s="547">
        <f t="shared" si="13"/>
        <v>102622</v>
      </c>
      <c r="K40" s="547">
        <f t="shared" si="13"/>
        <v>11291</v>
      </c>
      <c r="L40" s="547">
        <f t="shared" si="13"/>
        <v>1891</v>
      </c>
      <c r="M40" s="547">
        <f t="shared" si="13"/>
        <v>987</v>
      </c>
      <c r="N40" s="547">
        <f t="shared" si="13"/>
        <v>12195</v>
      </c>
      <c r="O40" s="547">
        <f t="shared" si="13"/>
        <v>0</v>
      </c>
      <c r="P40" s="547">
        <f t="shared" si="13"/>
        <v>0</v>
      </c>
      <c r="Q40" s="547">
        <f t="shared" si="13"/>
        <v>12195</v>
      </c>
      <c r="R40" s="547">
        <f t="shared" si="13"/>
        <v>90427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864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6"/>
      <c r="L44" s="626"/>
      <c r="M44" s="626"/>
      <c r="N44" s="626"/>
      <c r="O44" s="627" t="s">
        <v>781</v>
      </c>
      <c r="P44" s="628"/>
      <c r="Q44" s="628"/>
      <c r="R44" s="62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862</v>
      </c>
      <c r="J45" s="437"/>
      <c r="K45" s="437"/>
      <c r="L45" s="437"/>
      <c r="M45" s="437"/>
      <c r="N45" s="437"/>
      <c r="O45" s="437"/>
      <c r="P45" s="437" t="s">
        <v>863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E105" sqref="E10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609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Сирма Груп Холдинг АД</v>
      </c>
      <c r="B3" s="642"/>
      <c r="C3" s="353" t="s">
        <v>2</v>
      </c>
      <c r="E3" s="353">
        <f>'справка №1-БАЛАНС'!H3</f>
        <v>200101236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01.01.2015-31.12.2015</v>
      </c>
      <c r="B4" s="643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>
        <v>200</v>
      </c>
      <c r="D21" s="153">
        <v>161</v>
      </c>
      <c r="E21" s="166">
        <f t="shared" si="0"/>
        <v>39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1634</v>
      </c>
      <c r="D24" s="165">
        <f>SUM(D25:D27)</f>
        <v>1006</v>
      </c>
      <c r="E24" s="166">
        <f>SUM(E25:E27)</f>
        <v>628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>
        <v>947</v>
      </c>
      <c r="D25" s="153">
        <v>488</v>
      </c>
      <c r="E25" s="166">
        <f t="shared" si="0"/>
        <v>459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686</v>
      </c>
      <c r="D26" s="153">
        <v>518</v>
      </c>
      <c r="E26" s="166">
        <f t="shared" si="0"/>
        <v>168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>
        <v>1</v>
      </c>
      <c r="D27" s="153"/>
      <c r="E27" s="166">
        <f t="shared" si="0"/>
        <v>1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7080</v>
      </c>
      <c r="D28" s="153">
        <v>915</v>
      </c>
      <c r="E28" s="166">
        <f t="shared" si="0"/>
        <v>6165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64</v>
      </c>
      <c r="D29" s="153"/>
      <c r="E29" s="166">
        <f t="shared" si="0"/>
        <v>64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128</v>
      </c>
      <c r="D33" s="150">
        <f>SUM(D34:D37)</f>
        <v>0</v>
      </c>
      <c r="E33" s="167">
        <f>SUM(E34:E37)</f>
        <v>128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49</v>
      </c>
      <c r="D34" s="153"/>
      <c r="E34" s="166">
        <f t="shared" si="0"/>
        <v>49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21</v>
      </c>
      <c r="D35" s="153"/>
      <c r="E35" s="166">
        <f t="shared" si="0"/>
        <v>21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58</v>
      </c>
      <c r="D37" s="153"/>
      <c r="E37" s="166">
        <f t="shared" si="0"/>
        <v>58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565</v>
      </c>
      <c r="D38" s="150">
        <f>SUM(D39:D42)</f>
        <v>114</v>
      </c>
      <c r="E38" s="167">
        <f>SUM(E39:E42)</f>
        <v>451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565</v>
      </c>
      <c r="D42" s="153">
        <v>114</v>
      </c>
      <c r="E42" s="166">
        <f t="shared" si="0"/>
        <v>451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9471</v>
      </c>
      <c r="D43" s="149">
        <f>D24+D28+D29+D31+D30+D32+D33+D38</f>
        <v>2035</v>
      </c>
      <c r="E43" s="164">
        <f>E24+E28+E29+E31+E30+E32+E33+E38</f>
        <v>7436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9671</v>
      </c>
      <c r="D44" s="148">
        <f>D43+D21+D19+D9</f>
        <v>2196</v>
      </c>
      <c r="E44" s="164">
        <f>E43+E21+E19+E9</f>
        <v>7475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1131</v>
      </c>
      <c r="D68" s="153"/>
      <c r="E68" s="165">
        <f t="shared" si="1"/>
        <v>1131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175</v>
      </c>
      <c r="D71" s="150">
        <f>SUM(D72:D74)</f>
        <v>4</v>
      </c>
      <c r="E71" s="150">
        <f>SUM(E72:E74)</f>
        <v>171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16</v>
      </c>
      <c r="D72" s="153">
        <v>4</v>
      </c>
      <c r="E72" s="165">
        <f t="shared" si="1"/>
        <v>12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>
        <v>159</v>
      </c>
      <c r="D74" s="153"/>
      <c r="E74" s="165">
        <f t="shared" si="1"/>
        <v>159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788</v>
      </c>
      <c r="D75" s="148">
        <f>D76+D78</f>
        <v>1320</v>
      </c>
      <c r="E75" s="148">
        <f>E76+E78</f>
        <v>-532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722</v>
      </c>
      <c r="D76" s="153">
        <v>1320</v>
      </c>
      <c r="E76" s="165">
        <f t="shared" si="1"/>
        <v>-598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>
        <v>66</v>
      </c>
      <c r="D78" s="153"/>
      <c r="E78" s="165">
        <f t="shared" si="1"/>
        <v>66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1654</v>
      </c>
      <c r="D80" s="148">
        <f>SUM(D81:D84)</f>
        <v>0</v>
      </c>
      <c r="E80" s="148">
        <f>SUM(E81:E84)</f>
        <v>1654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1654</v>
      </c>
      <c r="D83" s="153"/>
      <c r="E83" s="165">
        <f t="shared" si="1"/>
        <v>1654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8721</v>
      </c>
      <c r="D85" s="149">
        <f>SUM(D86:D90)+D94</f>
        <v>1169</v>
      </c>
      <c r="E85" s="149">
        <f>SUM(E86:E90)+E94</f>
        <v>7552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5247</v>
      </c>
      <c r="D87" s="153">
        <v>1124</v>
      </c>
      <c r="E87" s="165">
        <f t="shared" si="1"/>
        <v>4123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1892</v>
      </c>
      <c r="D88" s="153"/>
      <c r="E88" s="165">
        <f t="shared" si="1"/>
        <v>1892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663</v>
      </c>
      <c r="D89" s="153"/>
      <c r="E89" s="165">
        <f t="shared" si="1"/>
        <v>663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539</v>
      </c>
      <c r="D90" s="148">
        <f>SUM(D91:D93)</f>
        <v>45</v>
      </c>
      <c r="E90" s="148">
        <f>SUM(E91:E93)</f>
        <v>494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>
        <v>97</v>
      </c>
      <c r="D91" s="153"/>
      <c r="E91" s="165">
        <f t="shared" si="1"/>
        <v>97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98</v>
      </c>
      <c r="D92" s="153"/>
      <c r="E92" s="165">
        <f t="shared" si="1"/>
        <v>98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344</v>
      </c>
      <c r="D93" s="153">
        <v>45</v>
      </c>
      <c r="E93" s="165">
        <f t="shared" si="1"/>
        <v>299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380</v>
      </c>
      <c r="D94" s="153"/>
      <c r="E94" s="165">
        <f t="shared" si="1"/>
        <v>380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276</v>
      </c>
      <c r="D95" s="153">
        <v>15</v>
      </c>
      <c r="E95" s="165">
        <f t="shared" si="1"/>
        <v>261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11614</v>
      </c>
      <c r="D96" s="149">
        <f>D85+D80+D75+D71+D95</f>
        <v>2508</v>
      </c>
      <c r="E96" s="149">
        <f>E85+E80+E75+E71+E95</f>
        <v>9106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12745</v>
      </c>
      <c r="D97" s="149">
        <f>D96+D68+D66</f>
        <v>2508</v>
      </c>
      <c r="E97" s="149">
        <f>E96+E68+E66</f>
        <v>10237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>
        <v>728</v>
      </c>
      <c r="D104" s="153"/>
      <c r="E104" s="153">
        <v>30</v>
      </c>
      <c r="F104" s="172">
        <f>C104+D104-E104</f>
        <v>698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728</v>
      </c>
      <c r="D105" s="148">
        <f>SUM(D102:D104)</f>
        <v>0</v>
      </c>
      <c r="E105" s="148">
        <f>SUM(E102:E104)</f>
        <v>30</v>
      </c>
      <c r="F105" s="148">
        <f>SUM(F102:F104)</f>
        <v>698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780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861</v>
      </c>
      <c r="B109" s="639"/>
      <c r="C109" s="639" t="s">
        <v>381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862</v>
      </c>
      <c r="E110" s="477"/>
      <c r="F110" s="479"/>
    </row>
    <row r="111" spans="1:6" ht="12">
      <c r="A111" s="477"/>
      <c r="B111" s="478"/>
      <c r="C111" s="638" t="s">
        <v>781</v>
      </c>
      <c r="D111" s="638"/>
      <c r="E111" s="638"/>
      <c r="F111" s="638"/>
    </row>
    <row r="112" spans="1:6" ht="12">
      <c r="A112" s="434"/>
      <c r="B112" s="480"/>
      <c r="C112" s="434"/>
      <c r="D112" s="434" t="s">
        <v>863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C12" sqref="C12:H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15" t="str">
        <f>'справка №1-БАЛАНС'!E3</f>
        <v>Сирма Груп Холдинг АД</v>
      </c>
      <c r="D4" s="637"/>
      <c r="E4" s="637"/>
      <c r="F4" s="577"/>
      <c r="G4" s="579" t="s">
        <v>2</v>
      </c>
      <c r="H4" s="579"/>
      <c r="I4" s="588">
        <f>'справка №1-БАЛАНС'!H3</f>
        <v>200101236</v>
      </c>
    </row>
    <row r="5" spans="1:9" ht="15">
      <c r="A5" s="522" t="s">
        <v>5</v>
      </c>
      <c r="B5" s="578"/>
      <c r="C5" s="615" t="str">
        <f>'справка №1-БАЛАНС'!E5</f>
        <v>01.01.2015-31.12.2015</v>
      </c>
      <c r="D5" s="646"/>
      <c r="E5" s="646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794</v>
      </c>
      <c r="B12" s="132" t="s">
        <v>795</v>
      </c>
      <c r="C12" s="141">
        <v>40</v>
      </c>
      <c r="D12" s="141"/>
      <c r="E12" s="141"/>
      <c r="F12" s="141">
        <v>40</v>
      </c>
      <c r="G12" s="141"/>
      <c r="H12" s="141"/>
      <c r="I12" s="541">
        <f>F12+G12-H12</f>
        <v>40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40</v>
      </c>
      <c r="D17" s="127">
        <f t="shared" si="1"/>
        <v>0</v>
      </c>
      <c r="E17" s="127">
        <f t="shared" si="1"/>
        <v>0</v>
      </c>
      <c r="F17" s="127">
        <f t="shared" si="1"/>
        <v>40</v>
      </c>
      <c r="G17" s="127">
        <f t="shared" si="1"/>
        <v>0</v>
      </c>
      <c r="H17" s="127">
        <f t="shared" si="1"/>
        <v>0</v>
      </c>
      <c r="I17" s="541">
        <f t="shared" si="0"/>
        <v>40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861</v>
      </c>
      <c r="B30" s="645"/>
      <c r="C30" s="645"/>
      <c r="D30" s="567" t="s">
        <v>819</v>
      </c>
      <c r="E30" s="644"/>
      <c r="F30" s="644"/>
      <c r="G30" s="644"/>
      <c r="H30" s="519" t="s">
        <v>781</v>
      </c>
      <c r="I30" s="644"/>
      <c r="J30" s="644"/>
    </row>
    <row r="31" spans="1:9" s="115" customFormat="1" ht="12">
      <c r="A31" s="437"/>
      <c r="B31" s="520"/>
      <c r="C31" s="437"/>
      <c r="D31" s="510"/>
      <c r="E31" s="597" t="s">
        <v>862</v>
      </c>
      <c r="F31" s="510"/>
      <c r="G31" s="510"/>
      <c r="H31" s="510"/>
      <c r="I31" s="597" t="s">
        <v>863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A116" sqref="A116:E116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Сирма Груп Холдинг АД</v>
      </c>
      <c r="C5" s="636"/>
      <c r="D5" s="586"/>
      <c r="E5" s="353" t="s">
        <v>2</v>
      </c>
      <c r="F5" s="589">
        <f>'справка №1-БАЛАНС'!H3</f>
        <v>200101236</v>
      </c>
    </row>
    <row r="6" spans="1:13" ht="15" customHeight="1">
      <c r="A6" s="54" t="s">
        <v>822</v>
      </c>
      <c r="B6" s="615" t="str">
        <f>'справка №1-БАЛАНС'!E5</f>
        <v>01.01.2015-31.12.2015</v>
      </c>
      <c r="C6" s="646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48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870</v>
      </c>
      <c r="B12" s="70"/>
      <c r="C12" s="549">
        <v>25</v>
      </c>
      <c r="D12" s="606">
        <v>0.51</v>
      </c>
      <c r="E12" s="549"/>
      <c r="F12" s="551">
        <f>C12-E12</f>
        <v>25</v>
      </c>
    </row>
    <row r="13" spans="1:6" ht="12.75">
      <c r="A13" s="599" t="s">
        <v>546</v>
      </c>
      <c r="B13" s="600"/>
      <c r="C13" s="601"/>
      <c r="D13" s="601"/>
      <c r="E13" s="549"/>
      <c r="F13" s="551">
        <f aca="true" t="shared" si="0" ref="F13:F26">C13-E13</f>
        <v>0</v>
      </c>
    </row>
    <row r="14" spans="1:6" ht="12.75">
      <c r="A14" s="599" t="s">
        <v>549</v>
      </c>
      <c r="B14" s="600"/>
      <c r="C14" s="601"/>
      <c r="D14" s="601"/>
      <c r="E14" s="549"/>
      <c r="F14" s="551">
        <f t="shared" si="0"/>
        <v>0</v>
      </c>
    </row>
    <row r="15" spans="1:6" ht="12.75">
      <c r="A15" s="599" t="s">
        <v>552</v>
      </c>
      <c r="B15" s="600"/>
      <c r="C15" s="601"/>
      <c r="D15" s="601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830</v>
      </c>
      <c r="C27" s="536">
        <f>SUM(C12:C26)</f>
        <v>25</v>
      </c>
      <c r="D27" s="536"/>
      <c r="E27" s="536">
        <f>SUM(E12:E26)</f>
        <v>0</v>
      </c>
      <c r="F27" s="550">
        <f>SUM(F12:F26)</f>
        <v>25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0"/>
    </row>
    <row r="29" spans="1:6" ht="12.75">
      <c r="A29" s="602" t="s">
        <v>543</v>
      </c>
      <c r="B29" s="603"/>
      <c r="C29" s="604"/>
      <c r="D29" s="604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0"/>
    </row>
    <row r="46" spans="1:6" ht="12.75">
      <c r="A46" s="66" t="s">
        <v>874</v>
      </c>
      <c r="B46" s="70"/>
      <c r="C46" s="549">
        <v>20</v>
      </c>
      <c r="D46" s="606">
        <v>0.34</v>
      </c>
      <c r="E46" s="549"/>
      <c r="F46" s="551">
        <f>C46-E46</f>
        <v>20</v>
      </c>
    </row>
    <row r="47" spans="1:6" ht="12.75">
      <c r="A47" s="66" t="s">
        <v>871</v>
      </c>
      <c r="B47" s="70"/>
      <c r="C47" s="549">
        <v>7</v>
      </c>
      <c r="D47" s="606">
        <v>0.35</v>
      </c>
      <c r="E47" s="549"/>
      <c r="F47" s="551">
        <f aca="true" t="shared" si="2" ref="F47:F60">C47-E47</f>
        <v>7</v>
      </c>
    </row>
    <row r="48" spans="1:6" ht="12.75">
      <c r="A48" s="66" t="s">
        <v>875</v>
      </c>
      <c r="B48" s="70"/>
      <c r="C48" s="549">
        <v>20</v>
      </c>
      <c r="D48" s="606">
        <v>0.4</v>
      </c>
      <c r="E48" s="549"/>
      <c r="F48" s="551">
        <f t="shared" si="2"/>
        <v>20</v>
      </c>
    </row>
    <row r="49" spans="1:6" ht="12.75">
      <c r="A49" s="66" t="s">
        <v>552</v>
      </c>
      <c r="B49" s="70"/>
      <c r="C49" s="549"/>
      <c r="D49" s="606"/>
      <c r="E49" s="549"/>
      <c r="F49" s="551">
        <f t="shared" si="2"/>
        <v>0</v>
      </c>
    </row>
    <row r="50" spans="1:6" ht="12.75">
      <c r="A50" s="66" t="s">
        <v>555</v>
      </c>
      <c r="B50" s="67"/>
      <c r="C50" s="549"/>
      <c r="D50" s="606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834</v>
      </c>
      <c r="C61" s="536">
        <f>SUM(C46:C60)</f>
        <v>47</v>
      </c>
      <c r="D61" s="536"/>
      <c r="E61" s="536">
        <f>SUM(E46:E60)</f>
        <v>0</v>
      </c>
      <c r="F61" s="550">
        <f>SUM(F46:F60)</f>
        <v>47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0"/>
    </row>
    <row r="63" spans="1:6" ht="12.75">
      <c r="A63" s="66" t="s">
        <v>543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0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72</v>
      </c>
      <c r="D79" s="536"/>
      <c r="E79" s="536">
        <f>E78+E61+E44+E27</f>
        <v>0</v>
      </c>
      <c r="F79" s="550">
        <f>F78+F61+F44+F27</f>
        <v>72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0"/>
    </row>
    <row r="81" spans="1:6" ht="14.25" customHeight="1">
      <c r="A81" s="66" t="s">
        <v>829</v>
      </c>
      <c r="B81" s="70"/>
      <c r="C81" s="536"/>
      <c r="D81" s="536"/>
      <c r="E81" s="536"/>
      <c r="F81" s="550"/>
    </row>
    <row r="82" spans="1:6" ht="12.75">
      <c r="A82" s="66" t="s">
        <v>872</v>
      </c>
      <c r="B82" s="70"/>
      <c r="C82" s="549">
        <v>7</v>
      </c>
      <c r="D82" s="606">
        <v>0.95</v>
      </c>
      <c r="E82" s="549"/>
      <c r="F82" s="551">
        <f>C82-E82</f>
        <v>7</v>
      </c>
    </row>
    <row r="83" spans="1:6" ht="12.75">
      <c r="A83" s="66" t="s">
        <v>873</v>
      </c>
      <c r="B83" s="70"/>
      <c r="C83" s="549">
        <v>8</v>
      </c>
      <c r="D83" s="606">
        <v>1</v>
      </c>
      <c r="E83" s="549"/>
      <c r="F83" s="551">
        <f aca="true" t="shared" si="4" ref="F83:F96">C83-E83</f>
        <v>8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841</v>
      </c>
      <c r="C97" s="536">
        <f>SUM(C82:C96)</f>
        <v>15</v>
      </c>
      <c r="D97" s="536"/>
      <c r="E97" s="536">
        <f>SUM(E82:E96)</f>
        <v>0</v>
      </c>
      <c r="F97" s="550">
        <f>SUM(F82:F96)</f>
        <v>15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0"/>
    </row>
    <row r="99" spans="1:6" ht="12.75">
      <c r="A99" s="66" t="s">
        <v>543</v>
      </c>
      <c r="B99" s="70"/>
      <c r="C99" s="549"/>
      <c r="D99" s="606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0"/>
    </row>
    <row r="116" spans="1:6" ht="12.75">
      <c r="A116" s="66" t="s">
        <v>867</v>
      </c>
      <c r="B116" s="70"/>
      <c r="C116" s="549">
        <v>230</v>
      </c>
      <c r="D116" s="606">
        <v>0.216</v>
      </c>
      <c r="E116" s="549"/>
      <c r="F116" s="551">
        <f>C116-E116</f>
        <v>230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843</v>
      </c>
      <c r="C131" s="536">
        <f>SUM(C116:C130)</f>
        <v>230</v>
      </c>
      <c r="D131" s="536"/>
      <c r="E131" s="536">
        <f>SUM(E116:E130)</f>
        <v>0</v>
      </c>
      <c r="F131" s="550">
        <f>SUM(F116:F130)</f>
        <v>230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245</v>
      </c>
      <c r="D149" s="536"/>
      <c r="E149" s="536">
        <f>E148+E131+E114+E97</f>
        <v>0</v>
      </c>
      <c r="F149" s="550">
        <f>F148+F131+F114+F97</f>
        <v>245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868</v>
      </c>
      <c r="B151" s="560"/>
      <c r="C151" s="647" t="s">
        <v>847</v>
      </c>
      <c r="D151" s="647"/>
      <c r="E151" s="647"/>
      <c r="F151" s="647"/>
    </row>
    <row r="152" spans="1:6" ht="12.75">
      <c r="A152" s="75"/>
      <c r="B152" s="76"/>
      <c r="C152" s="598" t="s">
        <v>862</v>
      </c>
      <c r="D152" s="75"/>
      <c r="E152" s="75"/>
      <c r="F152" s="75"/>
    </row>
    <row r="153" spans="1:6" ht="12.75">
      <c r="A153" s="75"/>
      <c r="B153" s="76"/>
      <c r="C153" s="647" t="s">
        <v>854</v>
      </c>
      <c r="D153" s="647"/>
      <c r="E153" s="647"/>
      <c r="F153" s="647"/>
    </row>
    <row r="154" spans="3:5" ht="12.75">
      <c r="C154" s="598" t="s">
        <v>863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29:F43 C133:F147 C63:F77 C12:F26 C82:F96 C99:F11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Stanislav Tanushev</cp:lastModifiedBy>
  <cp:lastPrinted>2016-04-22T14:13:14Z</cp:lastPrinted>
  <dcterms:created xsi:type="dcterms:W3CDTF">2000-06-29T12:02:40Z</dcterms:created>
  <dcterms:modified xsi:type="dcterms:W3CDTF">2016-06-06T13:19:43Z</dcterms:modified>
  <cp:category/>
  <cp:version/>
  <cp:contentType/>
  <cp:contentStatus/>
</cp:coreProperties>
</file>